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E57D33C5-4F04-4D60-A554-80D4764BC351}" xr6:coauthVersionLast="28" xr6:coauthVersionMax="28" xr10:uidLastSave="{00000000-0000-0000-0000-000000000000}"/>
  <bookViews>
    <workbookView xWindow="0" yWindow="0" windowWidth="10440" windowHeight="12420" activeTab="1" xr2:uid="{00000000-000D-0000-FFFF-FFFF00000000}"/>
  </bookViews>
  <sheets>
    <sheet name="2017_18 farbig" sheetId="9" r:id="rId1"/>
    <sheet name="2017_18 schwarz-weiß" sheetId="10" r:id="rId2"/>
  </sheets>
  <calcPr calcId="171027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5" i="10" l="1"/>
  <c r="E25" i="10"/>
  <c r="F25" i="10"/>
  <c r="R20" i="10"/>
  <c r="Q19" i="10"/>
  <c r="Q20" i="10"/>
  <c r="O19" i="10"/>
  <c r="O20" i="10"/>
  <c r="N20" i="10"/>
  <c r="M20" i="10"/>
  <c r="K19" i="10"/>
  <c r="K20" i="10"/>
  <c r="J20" i="10"/>
  <c r="I20" i="10"/>
  <c r="F19" i="10"/>
  <c r="F20" i="10"/>
  <c r="E20" i="10"/>
  <c r="D20" i="10"/>
  <c r="U17" i="10"/>
  <c r="T17" i="10"/>
  <c r="D5" i="10"/>
  <c r="E5" i="10"/>
  <c r="F5" i="10"/>
  <c r="D6" i="10"/>
  <c r="E6" i="10"/>
  <c r="F6" i="10"/>
  <c r="D7" i="10"/>
  <c r="E7" i="10"/>
  <c r="F7" i="10"/>
  <c r="D8" i="10"/>
  <c r="E8" i="10"/>
  <c r="F8" i="10"/>
  <c r="D9" i="10"/>
  <c r="E9" i="10"/>
  <c r="F9" i="10"/>
  <c r="D10" i="10"/>
  <c r="E10" i="10"/>
  <c r="F10" i="10"/>
  <c r="D11" i="10"/>
  <c r="E11" i="10"/>
  <c r="F11" i="10"/>
  <c r="D12" i="10"/>
  <c r="E12" i="10"/>
  <c r="F12" i="10"/>
  <c r="D13" i="10"/>
  <c r="F13" i="10"/>
  <c r="D14" i="10"/>
  <c r="F14" i="10"/>
  <c r="D15" i="10"/>
  <c r="F15" i="10"/>
  <c r="D16" i="10"/>
  <c r="F16" i="10"/>
  <c r="F17" i="10"/>
  <c r="H5" i="10"/>
  <c r="I5" i="10"/>
  <c r="J5" i="10"/>
  <c r="K5" i="10"/>
  <c r="H6" i="10"/>
  <c r="I6" i="10"/>
  <c r="J6" i="10"/>
  <c r="K6" i="10"/>
  <c r="H7" i="10"/>
  <c r="I7" i="10"/>
  <c r="J7" i="10"/>
  <c r="K7" i="10"/>
  <c r="H8" i="10"/>
  <c r="I8" i="10"/>
  <c r="J8" i="10"/>
  <c r="K8" i="10"/>
  <c r="H9" i="10"/>
  <c r="I9" i="10"/>
  <c r="J9" i="10"/>
  <c r="K9" i="10"/>
  <c r="H10" i="10"/>
  <c r="I10" i="10"/>
  <c r="J10" i="10"/>
  <c r="K10" i="10"/>
  <c r="H11" i="10"/>
  <c r="I11" i="10"/>
  <c r="J11" i="10"/>
  <c r="K11" i="10"/>
  <c r="H12" i="10"/>
  <c r="I12" i="10"/>
  <c r="J12" i="10"/>
  <c r="K12" i="10"/>
  <c r="H13" i="10"/>
  <c r="I13" i="10"/>
  <c r="J13" i="10"/>
  <c r="K13" i="10"/>
  <c r="H14" i="10"/>
  <c r="I14" i="10"/>
  <c r="J14" i="10"/>
  <c r="K14" i="10"/>
  <c r="H15" i="10"/>
  <c r="I15" i="10"/>
  <c r="J15" i="10"/>
  <c r="K15" i="10"/>
  <c r="H16" i="10"/>
  <c r="I16" i="10"/>
  <c r="J16" i="10"/>
  <c r="K16" i="10"/>
  <c r="K17" i="10"/>
  <c r="M5" i="10"/>
  <c r="N5" i="10"/>
  <c r="O5" i="10"/>
  <c r="M6" i="10"/>
  <c r="N6" i="10"/>
  <c r="O6" i="10"/>
  <c r="M7" i="10"/>
  <c r="N7" i="10"/>
  <c r="O7" i="10"/>
  <c r="M8" i="10"/>
  <c r="N8" i="10"/>
  <c r="O8" i="10"/>
  <c r="M9" i="10"/>
  <c r="N9" i="10"/>
  <c r="O9" i="10"/>
  <c r="M10" i="10"/>
  <c r="N10" i="10"/>
  <c r="O10" i="10"/>
  <c r="M11" i="10"/>
  <c r="N11" i="10"/>
  <c r="O11" i="10"/>
  <c r="M12" i="10"/>
  <c r="N12" i="10"/>
  <c r="O12" i="10"/>
  <c r="M13" i="10"/>
  <c r="N13" i="10"/>
  <c r="O13" i="10"/>
  <c r="M14" i="10"/>
  <c r="N14" i="10"/>
  <c r="O14" i="10"/>
  <c r="M15" i="10"/>
  <c r="N15" i="10"/>
  <c r="O15" i="10"/>
  <c r="M16" i="10"/>
  <c r="N16" i="10"/>
  <c r="O16" i="10"/>
  <c r="O17" i="10"/>
  <c r="P5" i="10"/>
  <c r="P4" i="10"/>
  <c r="Q5" i="10"/>
  <c r="R5" i="10"/>
  <c r="P6" i="10"/>
  <c r="Q6" i="10"/>
  <c r="R6" i="10"/>
  <c r="P7" i="10"/>
  <c r="Q7" i="10"/>
  <c r="R7" i="10"/>
  <c r="P8" i="10"/>
  <c r="Q8" i="10"/>
  <c r="R8" i="10"/>
  <c r="P9" i="10"/>
  <c r="Q9" i="10"/>
  <c r="R9" i="10"/>
  <c r="P10" i="10"/>
  <c r="Q10" i="10"/>
  <c r="R10" i="10"/>
  <c r="P11" i="10"/>
  <c r="Q11" i="10"/>
  <c r="R11" i="10"/>
  <c r="P12" i="10"/>
  <c r="Q12" i="10"/>
  <c r="R12" i="10"/>
  <c r="P13" i="10"/>
  <c r="Q13" i="10"/>
  <c r="R13" i="10"/>
  <c r="P14" i="10"/>
  <c r="Q14" i="10"/>
  <c r="R14" i="10"/>
  <c r="P15" i="10"/>
  <c r="Q15" i="10"/>
  <c r="R15" i="10"/>
  <c r="P16" i="10"/>
  <c r="Q16" i="10"/>
  <c r="R16" i="10"/>
  <c r="R17" i="10"/>
  <c r="S17" i="10"/>
  <c r="Q17" i="10"/>
  <c r="N17" i="10"/>
  <c r="M17" i="10"/>
  <c r="J17" i="10"/>
  <c r="I17" i="10"/>
  <c r="H17" i="10"/>
  <c r="E13" i="10"/>
  <c r="E14" i="10"/>
  <c r="E15" i="10"/>
  <c r="E16" i="10"/>
  <c r="E17" i="10"/>
  <c r="D17" i="10"/>
  <c r="U16" i="10"/>
  <c r="S16" i="10"/>
  <c r="U15" i="10"/>
  <c r="S15" i="10"/>
  <c r="U14" i="10"/>
  <c r="S14" i="10"/>
  <c r="U13" i="10"/>
  <c r="S13" i="10"/>
  <c r="S12" i="10"/>
  <c r="U12" i="10"/>
  <c r="S11" i="10"/>
  <c r="U11" i="10"/>
  <c r="S10" i="10"/>
  <c r="U10" i="10"/>
  <c r="S9" i="10"/>
  <c r="U9" i="10"/>
  <c r="S8" i="10"/>
  <c r="U8" i="10"/>
  <c r="S7" i="10"/>
  <c r="U7" i="10"/>
  <c r="S6" i="10"/>
  <c r="U6" i="10"/>
  <c r="S5" i="10"/>
  <c r="U5" i="10"/>
  <c r="D6" i="9"/>
  <c r="E25" i="9"/>
  <c r="E6" i="9"/>
  <c r="F6" i="9"/>
  <c r="H6" i="9"/>
  <c r="I6" i="9"/>
  <c r="J6" i="9"/>
  <c r="K6" i="9"/>
  <c r="M6" i="9"/>
  <c r="N6" i="9"/>
  <c r="O6" i="9"/>
  <c r="P6" i="9"/>
  <c r="P5" i="9"/>
  <c r="Q6" i="9"/>
  <c r="R6" i="9"/>
  <c r="S6" i="9"/>
  <c r="U6" i="9"/>
  <c r="D7" i="9"/>
  <c r="E7" i="9"/>
  <c r="F7" i="9"/>
  <c r="H7" i="9"/>
  <c r="I7" i="9"/>
  <c r="J7" i="9"/>
  <c r="K7" i="9"/>
  <c r="M7" i="9"/>
  <c r="N7" i="9"/>
  <c r="O7" i="9"/>
  <c r="P7" i="9"/>
  <c r="Q7" i="9"/>
  <c r="R7" i="9"/>
  <c r="S7" i="9"/>
  <c r="U7" i="9"/>
  <c r="D8" i="9"/>
  <c r="E8" i="9"/>
  <c r="F8" i="9"/>
  <c r="H8" i="9"/>
  <c r="I8" i="9"/>
  <c r="J8" i="9"/>
  <c r="K8" i="9"/>
  <c r="M8" i="9"/>
  <c r="N8" i="9"/>
  <c r="O8" i="9"/>
  <c r="P8" i="9"/>
  <c r="Q8" i="9"/>
  <c r="R8" i="9"/>
  <c r="S8" i="9"/>
  <c r="U8" i="9"/>
  <c r="D9" i="9"/>
  <c r="E9" i="9"/>
  <c r="F9" i="9"/>
  <c r="H9" i="9"/>
  <c r="I9" i="9"/>
  <c r="J9" i="9"/>
  <c r="K9" i="9"/>
  <c r="M9" i="9"/>
  <c r="N9" i="9"/>
  <c r="O9" i="9"/>
  <c r="P9" i="9"/>
  <c r="Q9" i="9"/>
  <c r="R9" i="9"/>
  <c r="S9" i="9"/>
  <c r="U9" i="9"/>
  <c r="D10" i="9"/>
  <c r="E10" i="9"/>
  <c r="F10" i="9"/>
  <c r="H10" i="9"/>
  <c r="I10" i="9"/>
  <c r="J10" i="9"/>
  <c r="K10" i="9"/>
  <c r="M10" i="9"/>
  <c r="N10" i="9"/>
  <c r="O10" i="9"/>
  <c r="P10" i="9"/>
  <c r="Q10" i="9"/>
  <c r="R10" i="9"/>
  <c r="S10" i="9"/>
  <c r="U10" i="9"/>
  <c r="D11" i="9"/>
  <c r="E11" i="9"/>
  <c r="F11" i="9"/>
  <c r="H11" i="9"/>
  <c r="I11" i="9"/>
  <c r="J11" i="9"/>
  <c r="K11" i="9"/>
  <c r="M11" i="9"/>
  <c r="N11" i="9"/>
  <c r="O11" i="9"/>
  <c r="P11" i="9"/>
  <c r="Q11" i="9"/>
  <c r="R11" i="9"/>
  <c r="S11" i="9"/>
  <c r="U11" i="9"/>
  <c r="D12" i="9"/>
  <c r="E12" i="9"/>
  <c r="F12" i="9"/>
  <c r="H12" i="9"/>
  <c r="I12" i="9"/>
  <c r="J12" i="9"/>
  <c r="K12" i="9"/>
  <c r="M12" i="9"/>
  <c r="N12" i="9"/>
  <c r="O12" i="9"/>
  <c r="P12" i="9"/>
  <c r="Q12" i="9"/>
  <c r="R12" i="9"/>
  <c r="S12" i="9"/>
  <c r="U12" i="9"/>
  <c r="U13" i="9"/>
  <c r="U14" i="9"/>
  <c r="U15" i="9"/>
  <c r="U16" i="9"/>
  <c r="U17" i="9"/>
  <c r="H13" i="9"/>
  <c r="I13" i="9"/>
  <c r="J13" i="9"/>
  <c r="H14" i="9"/>
  <c r="I14" i="9"/>
  <c r="J14" i="9"/>
  <c r="H15" i="9"/>
  <c r="I15" i="9"/>
  <c r="J15" i="9"/>
  <c r="H16" i="9"/>
  <c r="I16" i="9"/>
  <c r="J16" i="9"/>
  <c r="D13" i="9"/>
  <c r="E13" i="9"/>
  <c r="D14" i="9"/>
  <c r="E14" i="9"/>
  <c r="D15" i="9"/>
  <c r="E15" i="9"/>
  <c r="D16" i="9"/>
  <c r="E16" i="9"/>
  <c r="M13" i="9"/>
  <c r="N13" i="9"/>
  <c r="M14" i="9"/>
  <c r="N14" i="9"/>
  <c r="M15" i="9"/>
  <c r="N15" i="9"/>
  <c r="M16" i="9"/>
  <c r="N16" i="9"/>
  <c r="M5" i="9"/>
  <c r="N25" i="9"/>
  <c r="N5" i="9"/>
  <c r="O5" i="9"/>
  <c r="D5" i="9"/>
  <c r="E5" i="9"/>
  <c r="F5" i="9"/>
  <c r="H5" i="9"/>
  <c r="I5" i="9"/>
  <c r="J5" i="9"/>
  <c r="K5" i="9"/>
  <c r="P4" i="9"/>
  <c r="Q5" i="9"/>
  <c r="R5" i="9"/>
  <c r="S5" i="9"/>
  <c r="U5" i="9"/>
  <c r="F25" i="9"/>
  <c r="R20" i="9"/>
  <c r="Q19" i="9"/>
  <c r="Q20" i="9"/>
  <c r="O19" i="9"/>
  <c r="O20" i="9"/>
  <c r="N20" i="9"/>
  <c r="M20" i="9"/>
  <c r="K19" i="9"/>
  <c r="K20" i="9"/>
  <c r="J20" i="9"/>
  <c r="I20" i="9"/>
  <c r="F19" i="9"/>
  <c r="F20" i="9"/>
  <c r="E20" i="9"/>
  <c r="D20" i="9"/>
  <c r="F13" i="9"/>
  <c r="K13" i="9"/>
  <c r="O13" i="9"/>
  <c r="P13" i="9"/>
  <c r="Q13" i="9"/>
  <c r="R13" i="9"/>
  <c r="S13" i="9"/>
  <c r="F14" i="9"/>
  <c r="K14" i="9"/>
  <c r="O14" i="9"/>
  <c r="P14" i="9"/>
  <c r="Q14" i="9"/>
  <c r="R14" i="9"/>
  <c r="S14" i="9"/>
  <c r="F15" i="9"/>
  <c r="K15" i="9"/>
  <c r="O15" i="9"/>
  <c r="P15" i="9"/>
  <c r="Q15" i="9"/>
  <c r="R15" i="9"/>
  <c r="S15" i="9"/>
  <c r="F16" i="9"/>
  <c r="K16" i="9"/>
  <c r="O16" i="9"/>
  <c r="P16" i="9"/>
  <c r="Q16" i="9"/>
  <c r="R16" i="9"/>
  <c r="S16" i="9"/>
  <c r="T17" i="9"/>
  <c r="F17" i="9"/>
  <c r="K17" i="9"/>
  <c r="O17" i="9"/>
  <c r="R17" i="9"/>
  <c r="S17" i="9"/>
  <c r="Q17" i="9"/>
  <c r="N17" i="9"/>
  <c r="M17" i="9"/>
  <c r="J17" i="9"/>
  <c r="I17" i="9"/>
  <c r="H17" i="9"/>
  <c r="E17" i="9"/>
  <c r="D1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Wiebke Rettig</author>
  </authors>
  <commentList>
    <comment ref="I3" authorId="0" shapeId="0" xr:uid="{89ED2C17-3263-450A-BE8D-E10AD9C0A4C6}">
      <text>
        <r>
          <rPr>
            <sz val="9"/>
            <color indexed="81"/>
            <rFont val="Segoe UI"/>
            <family val="2"/>
          </rPr>
          <t>Wiebke Rettig:
Verbrauch umgerechnet in Kilowattstunden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Wiebke Rettig</author>
  </authors>
  <commentList>
    <comment ref="I3" authorId="0" shapeId="0" xr:uid="{BC81D88C-9A5F-4E51-8E3E-288FD66F5BE0}">
      <text>
        <r>
          <rPr>
            <sz val="9"/>
            <color indexed="81"/>
            <rFont val="Segoe UI"/>
            <family val="2"/>
          </rPr>
          <t>Wiebke Rettig:
Verbrauch umgerechnet in Kilowattstunden</t>
        </r>
      </text>
    </comment>
  </commentList>
</comments>
</file>

<file path=xl/sharedStrings.xml><?xml version="1.0" encoding="utf-8"?>
<sst xmlns="http://schemas.openxmlformats.org/spreadsheetml/2006/main" count="102" uniqueCount="39">
  <si>
    <t>Kosten Verbrauch insg.</t>
  </si>
  <si>
    <t>Überschuss</t>
  </si>
  <si>
    <t>Wasser (m³)</t>
  </si>
  <si>
    <t>Abwasser (m³)</t>
  </si>
  <si>
    <t>Zählerstand</t>
  </si>
  <si>
    <t>Verbrauch</t>
  </si>
  <si>
    <t>Kosten netto</t>
  </si>
  <si>
    <t>Kosten brutto</t>
  </si>
  <si>
    <t>in KWh</t>
  </si>
  <si>
    <t>Vorjahreswerte: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</si>
  <si>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</si>
  <si>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</si>
  <si>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</si>
  <si>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</si>
  <si>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</si>
  <si>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</si>
  <si>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</si>
  <si>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</si>
  <si>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</si>
  <si>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</si>
  <si>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</si>
  <si>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</si>
  <si>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Summe insg.</t>
  </si>
  <si>
    <t>Durchschn./Monat</t>
  </si>
  <si>
    <t>ablesen am 1. des Monats für nächsten Monat</t>
  </si>
  <si>
    <t>Strom fix</t>
  </si>
  <si>
    <t>Erdgas fix</t>
  </si>
  <si>
    <t>Wasser</t>
  </si>
  <si>
    <t>Monatl. Gebühr</t>
  </si>
  <si>
    <t>Vertragsnummer</t>
  </si>
  <si>
    <t>Kundennummer</t>
  </si>
  <si>
    <t>E-Mail</t>
  </si>
  <si>
    <t>Tarife bis 12/2017</t>
  </si>
  <si>
    <t>ab 1.1.2018</t>
  </si>
  <si>
    <t>Jahresgebühr 2018</t>
  </si>
  <si>
    <t>Strom Gerät xxx</t>
  </si>
  <si>
    <t>Gas Gerät xxx</t>
  </si>
  <si>
    <t>Voraus-zahlung</t>
  </si>
  <si>
    <t>Monat / Sätze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</si>
</sst>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&quot; &quot;* #,##0.00&quot; &quot;[$€-2]&quot; &quot;;&quot;-&quot;* #,##0.00&quot; &quot;[$€-2]&quot; &quot;;&quot; &quot;* &quot;-&quot;??&quot; &quot;[$€-2]&quot; &quot;"/>
    <numFmt numFmtId="165" formatCode="&quot; &quot;* #,##0.00&quot; € &quot;;&quot;-&quot;* #,##0.00&quot; € &quot;;&quot; &quot;* &quot;-&quot;??&quot; € &quot;"/>
    <numFmt numFmtId="166" formatCode="#,##0.00&quot; €&quot;"/>
    <numFmt numFmtId="167" formatCode="&quot; &quot;* #,##0.0000&quot; € &quot;;&quot;-&quot;* #,##0.0000&quot; € &quot;;&quot; &quot;* &quot;-&quot;??&quot; € &quot;"/>
    <numFmt numFmtId="168" formatCode="_-* #,##0.0000\ &quot;€&quot;_-;\-* #,##0.0000\ &quot;€&quot;_-;_-* &quot;-&quot;??\ &quot;€&quot;_-;_-@_-"/>
  </numFmts>
  <fonts count="13" x14ac:knownFonts="1">
    <font>
      <sz val="12"/>
      <color indexed="8"/>
      <name val="Verdana"/>
    </font>
    <font>
      <sz val="11"/>
      <color theme="1"/>
      <name val="Helvetica"/>
      <family val="2"/>
      <scheme val="minor"/>
    </font>
    <font>
      <b/>
      <sz val="10"/>
      <color indexed="8"/>
      <name val="Helvetica"/>
      <family val="2"/>
    </font>
    <font>
      <sz val="10"/>
      <color indexed="8"/>
      <name val="Helvetica"/>
      <family val="2"/>
    </font>
    <font>
      <sz val="12"/>
      <color indexed="8"/>
      <name val="Verdana"/>
      <family val="2"/>
    </font>
    <font>
      <sz val="12"/>
      <color indexed="8"/>
      <name val="Verdana"/>
      <family val="2"/>
    </font>
    <font>
      <b/>
      <sz val="10"/>
      <color indexed="8"/>
      <name val="Helvetica"/>
      <family val="2"/>
    </font>
    <font>
      <sz val="10"/>
      <color indexed="8"/>
      <name val="Helvetica"/>
      <family val="2"/>
    </font>
    <font>
      <sz val="11"/>
      <color indexed="8"/>
      <name val="Calibri"/>
      <family val="2"/>
    </font>
    <font>
      <sz val="10"/>
      <color indexed="8"/>
      <name val="Verdana"/>
      <family val="2"/>
    </font>
    <font>
      <sz val="9"/>
      <color indexed="81"/>
      <name val="Segoe UI"/>
      <family val="2"/>
    </font>
    <font>
      <b/>
      <sz val="11"/>
      <color theme="1"/>
      <name val="Helvetica"/>
      <family val="2"/>
      <scheme val="minor"/>
    </font>
    <font>
      <b/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</fills>
  <borders count="26">
    <border>
      <left/>
      <right/>
      <top/>
      <bottom/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 applyNumberFormat="0" applyFill="0" applyBorder="0" applyProtection="0">
      <alignment vertical="top" wrapText="1"/>
    </xf>
    <xf numFmtId="44" fontId="4" fillId="0" borderId="0" applyFon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</cellStyleXfs>
  <cellXfs count="181">
    <xf numFmtId="0" fontId="0" fillId="0" borderId="0" xfId="0" applyFont="1" applyAlignment="1">
      <alignment vertical="top" wrapText="1"/>
    </xf>
    <xf numFmtId="49" fontId="2" fillId="3" borderId="2" xfId="0" applyNumberFormat="1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 wrapText="1"/>
    </xf>
    <xf numFmtId="0" fontId="2" fillId="4" borderId="3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9" fontId="6" fillId="4" borderId="2" xfId="0" applyNumberFormat="1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vertical="top" wrapText="1"/>
    </xf>
    <xf numFmtId="165" fontId="7" fillId="2" borderId="2" xfId="0" applyNumberFormat="1" applyFont="1" applyFill="1" applyBorder="1" applyAlignment="1">
      <alignment vertical="top" wrapText="1"/>
    </xf>
    <xf numFmtId="0" fontId="6" fillId="4" borderId="2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1" fontId="6" fillId="2" borderId="7" xfId="0" applyNumberFormat="1" applyFont="1" applyFill="1" applyBorder="1" applyAlignment="1">
      <alignment vertical="top" wrapText="1"/>
    </xf>
    <xf numFmtId="1" fontId="7" fillId="2" borderId="7" xfId="0" applyNumberFormat="1" applyFont="1" applyFill="1" applyBorder="1" applyAlignment="1">
      <alignment vertical="top" wrapText="1"/>
    </xf>
    <xf numFmtId="0" fontId="7" fillId="2" borderId="7" xfId="0" applyNumberFormat="1" applyFont="1" applyFill="1" applyBorder="1" applyAlignment="1">
      <alignment vertical="top" wrapText="1"/>
    </xf>
    <xf numFmtId="0" fontId="6" fillId="0" borderId="7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6" fillId="0" borderId="11" xfId="0" applyNumberFormat="1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1" fontId="6" fillId="0" borderId="2" xfId="0" applyNumberFormat="1" applyFont="1" applyFill="1" applyBorder="1" applyAlignment="1">
      <alignment vertical="top" wrapText="1"/>
    </xf>
    <xf numFmtId="9" fontId="6" fillId="0" borderId="2" xfId="0" applyNumberFormat="1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164" fontId="6" fillId="0" borderId="11" xfId="0" applyNumberFormat="1" applyFont="1" applyFill="1" applyBorder="1" applyAlignment="1">
      <alignment vertical="top" wrapText="1"/>
    </xf>
    <xf numFmtId="1" fontId="6" fillId="0" borderId="7" xfId="0" applyNumberFormat="1" applyFont="1" applyFill="1" applyBorder="1" applyAlignment="1">
      <alignment vertical="top" wrapText="1"/>
    </xf>
    <xf numFmtId="3" fontId="7" fillId="0" borderId="2" xfId="0" applyNumberFormat="1" applyFont="1" applyFill="1" applyBorder="1" applyAlignment="1">
      <alignment vertical="top" wrapText="1"/>
    </xf>
    <xf numFmtId="1" fontId="7" fillId="0" borderId="2" xfId="0" applyNumberFormat="1" applyFont="1" applyFill="1" applyBorder="1" applyAlignment="1">
      <alignment vertical="top" wrapText="1"/>
    </xf>
    <xf numFmtId="164" fontId="7" fillId="0" borderId="11" xfId="0" applyNumberFormat="1" applyFont="1" applyFill="1" applyBorder="1" applyAlignment="1">
      <alignment vertical="top" wrapText="1"/>
    </xf>
    <xf numFmtId="1" fontId="7" fillId="0" borderId="7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vertical="top" wrapText="1"/>
    </xf>
    <xf numFmtId="166" fontId="7" fillId="0" borderId="2" xfId="0" applyNumberFormat="1" applyFont="1" applyFill="1" applyBorder="1" applyAlignment="1">
      <alignment vertical="top" wrapText="1"/>
    </xf>
    <xf numFmtId="164" fontId="2" fillId="0" borderId="11" xfId="0" applyNumberFormat="1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vertical="top" wrapText="1"/>
    </xf>
    <xf numFmtId="0" fontId="7" fillId="0" borderId="7" xfId="0" applyNumberFormat="1" applyFont="1" applyFill="1" applyBorder="1" applyAlignment="1">
      <alignment vertical="top" wrapText="1"/>
    </xf>
    <xf numFmtId="167" fontId="7" fillId="0" borderId="2" xfId="0" applyNumberFormat="1" applyFont="1" applyFill="1" applyBorder="1" applyAlignment="1">
      <alignment vertical="top" wrapText="1"/>
    </xf>
    <xf numFmtId="44" fontId="7" fillId="0" borderId="2" xfId="1" applyFont="1" applyFill="1" applyBorder="1" applyAlignment="1">
      <alignment vertical="top" wrapText="1"/>
    </xf>
    <xf numFmtId="168" fontId="3" fillId="0" borderId="2" xfId="1" applyNumberFormat="1" applyFont="1" applyFill="1" applyBorder="1" applyAlignment="1">
      <alignment vertical="top" wrapText="1"/>
    </xf>
    <xf numFmtId="168" fontId="7" fillId="0" borderId="2" xfId="1" applyNumberFormat="1" applyFont="1" applyFill="1" applyBorder="1" applyAlignment="1">
      <alignment vertical="top" wrapText="1"/>
    </xf>
    <xf numFmtId="0" fontId="7" fillId="0" borderId="8" xfId="0" applyNumberFormat="1" applyFont="1" applyFill="1" applyBorder="1" applyAlignment="1">
      <alignment vertical="top" wrapText="1"/>
    </xf>
    <xf numFmtId="49" fontId="8" fillId="0" borderId="9" xfId="0" applyNumberFormat="1" applyFont="1" applyFill="1" applyBorder="1" applyAlignment="1"/>
    <xf numFmtId="0" fontId="7" fillId="0" borderId="10" xfId="0" applyNumberFormat="1" applyFont="1" applyFill="1" applyBorder="1" applyAlignment="1">
      <alignment vertical="top" wrapText="1"/>
    </xf>
    <xf numFmtId="0" fontId="5" fillId="0" borderId="0" xfId="0" applyNumberFormat="1" applyFont="1" applyFill="1" applyAlignment="1">
      <alignment vertical="top" wrapText="1"/>
    </xf>
    <xf numFmtId="1" fontId="1" fillId="8" borderId="2" xfId="5" applyNumberFormat="1" applyBorder="1" applyAlignment="1">
      <alignment vertical="top" wrapText="1"/>
    </xf>
    <xf numFmtId="49" fontId="1" fillId="8" borderId="2" xfId="5" applyNumberFormat="1" applyBorder="1" applyAlignment="1">
      <alignment vertical="top" wrapText="1"/>
    </xf>
    <xf numFmtId="3" fontId="1" fillId="8" borderId="2" xfId="5" applyNumberFormat="1" applyBorder="1" applyAlignment="1">
      <alignment vertical="top" wrapText="1"/>
    </xf>
    <xf numFmtId="165" fontId="1" fillId="8" borderId="2" xfId="5" applyNumberFormat="1" applyBorder="1" applyAlignment="1">
      <alignment vertical="top" wrapText="1"/>
    </xf>
    <xf numFmtId="4" fontId="1" fillId="8" borderId="2" xfId="5" applyNumberFormat="1" applyBorder="1" applyAlignment="1">
      <alignment vertical="top" wrapText="1"/>
    </xf>
    <xf numFmtId="0" fontId="1" fillId="8" borderId="2" xfId="5" applyNumberFormat="1" applyBorder="1" applyAlignment="1">
      <alignment vertical="top" wrapText="1"/>
    </xf>
    <xf numFmtId="167" fontId="1" fillId="8" borderId="2" xfId="5" applyNumberFormat="1" applyBorder="1" applyAlignment="1">
      <alignment vertical="top" wrapText="1"/>
    </xf>
    <xf numFmtId="168" fontId="1" fillId="8" borderId="2" xfId="5" applyNumberFormat="1" applyBorder="1" applyAlignment="1">
      <alignment vertical="top" wrapText="1"/>
    </xf>
    <xf numFmtId="0" fontId="1" fillId="8" borderId="8" xfId="5" applyNumberFormat="1" applyBorder="1" applyAlignment="1">
      <alignment vertical="top" wrapText="1"/>
    </xf>
    <xf numFmtId="0" fontId="0" fillId="0" borderId="10" xfId="0" applyNumberFormat="1" applyFill="1" applyBorder="1">
      <alignment vertical="top" wrapText="1"/>
    </xf>
    <xf numFmtId="0" fontId="0" fillId="0" borderId="2" xfId="0" applyNumberFormat="1" applyFill="1" applyBorder="1">
      <alignment vertical="top" wrapText="1"/>
    </xf>
    <xf numFmtId="1" fontId="0" fillId="0" borderId="2" xfId="0" applyNumberFormat="1" applyFill="1" applyBorder="1">
      <alignment vertical="top" wrapText="1"/>
    </xf>
    <xf numFmtId="165" fontId="0" fillId="0" borderId="2" xfId="0" applyNumberFormat="1" applyFill="1" applyBorder="1">
      <alignment vertical="top" wrapText="1"/>
    </xf>
    <xf numFmtId="2" fontId="0" fillId="0" borderId="2" xfId="0" applyNumberFormat="1" applyFill="1" applyBorder="1">
      <alignment vertical="top" wrapText="1"/>
    </xf>
    <xf numFmtId="4" fontId="1" fillId="6" borderId="2" xfId="3" applyNumberFormat="1" applyBorder="1" applyAlignment="1">
      <alignment vertical="top" wrapText="1"/>
    </xf>
    <xf numFmtId="1" fontId="1" fillId="6" borderId="2" xfId="3" applyNumberFormat="1" applyBorder="1" applyAlignment="1">
      <alignment vertical="top" wrapText="1"/>
    </xf>
    <xf numFmtId="49" fontId="1" fillId="6" borderId="2" xfId="3" applyNumberFormat="1" applyBorder="1" applyAlignment="1">
      <alignment vertical="top" wrapText="1"/>
    </xf>
    <xf numFmtId="3" fontId="1" fillId="6" borderId="2" xfId="3" applyNumberFormat="1" applyBorder="1" applyAlignment="1">
      <alignment vertical="top" wrapText="1"/>
    </xf>
    <xf numFmtId="165" fontId="1" fillId="6" borderId="2" xfId="3" applyNumberFormat="1" applyBorder="1" applyAlignment="1">
      <alignment vertical="top" wrapText="1"/>
    </xf>
    <xf numFmtId="0" fontId="1" fillId="6" borderId="2" xfId="3" applyNumberFormat="1" applyBorder="1" applyAlignment="1">
      <alignment vertical="top" wrapText="1"/>
    </xf>
    <xf numFmtId="44" fontId="1" fillId="6" borderId="2" xfId="3" applyNumberFormat="1" applyBorder="1" applyAlignment="1">
      <alignment vertical="top" wrapText="1"/>
    </xf>
    <xf numFmtId="0" fontId="1" fillId="5" borderId="2" xfId="2" applyNumberFormat="1" applyBorder="1" applyAlignment="1">
      <alignment vertical="top" wrapText="1"/>
    </xf>
    <xf numFmtId="49" fontId="1" fillId="5" borderId="2" xfId="2" applyNumberFormat="1" applyBorder="1" applyAlignment="1">
      <alignment vertical="top" wrapText="1"/>
    </xf>
    <xf numFmtId="3" fontId="1" fillId="5" borderId="2" xfId="2" applyNumberFormat="1" applyBorder="1" applyAlignment="1">
      <alignment vertical="top" wrapText="1"/>
    </xf>
    <xf numFmtId="1" fontId="1" fillId="5" borderId="2" xfId="2" applyNumberFormat="1" applyBorder="1" applyAlignment="1">
      <alignment vertical="top" wrapText="1"/>
    </xf>
    <xf numFmtId="166" fontId="1" fillId="5" borderId="2" xfId="2" applyNumberFormat="1" applyBorder="1" applyAlignment="1">
      <alignment vertical="top" wrapText="1"/>
    </xf>
    <xf numFmtId="4" fontId="1" fillId="5" borderId="2" xfId="2" applyNumberFormat="1" applyBorder="1" applyAlignment="1">
      <alignment vertical="top" wrapText="1"/>
    </xf>
    <xf numFmtId="165" fontId="1" fillId="5" borderId="2" xfId="2" applyNumberFormat="1" applyBorder="1" applyAlignment="1">
      <alignment vertical="top" wrapText="1"/>
    </xf>
    <xf numFmtId="2" fontId="1" fillId="5" borderId="2" xfId="2" applyNumberFormat="1" applyBorder="1" applyAlignment="1">
      <alignment vertical="top" wrapText="1"/>
    </xf>
    <xf numFmtId="0" fontId="1" fillId="7" borderId="2" xfId="4" applyNumberFormat="1" applyBorder="1" applyAlignment="1">
      <alignment vertical="top" wrapText="1"/>
    </xf>
    <xf numFmtId="3" fontId="1" fillId="7" borderId="2" xfId="4" applyNumberFormat="1" applyBorder="1" applyAlignment="1">
      <alignment vertical="top" wrapText="1"/>
    </xf>
    <xf numFmtId="1" fontId="1" fillId="7" borderId="2" xfId="4" applyNumberFormat="1" applyBorder="1" applyAlignment="1">
      <alignment vertical="top" wrapText="1"/>
    </xf>
    <xf numFmtId="4" fontId="1" fillId="7" borderId="2" xfId="4" applyNumberFormat="1" applyBorder="1" applyAlignment="1">
      <alignment vertical="top" wrapText="1"/>
    </xf>
    <xf numFmtId="2" fontId="1" fillId="7" borderId="2" xfId="4" applyNumberFormat="1" applyBorder="1" applyAlignment="1">
      <alignment vertical="top" wrapText="1"/>
    </xf>
    <xf numFmtId="44" fontId="1" fillId="7" borderId="2" xfId="4" applyNumberFormat="1" applyBorder="1" applyAlignment="1">
      <alignment vertical="top" wrapText="1"/>
    </xf>
    <xf numFmtId="1" fontId="11" fillId="8" borderId="2" xfId="5" applyNumberFormat="1" applyFont="1" applyBorder="1" applyAlignment="1">
      <alignment vertical="top" wrapText="1"/>
    </xf>
    <xf numFmtId="9" fontId="11" fillId="8" borderId="2" xfId="5" applyNumberFormat="1" applyFont="1" applyBorder="1" applyAlignment="1">
      <alignment vertical="top" wrapText="1"/>
    </xf>
    <xf numFmtId="4" fontId="11" fillId="6" borderId="2" xfId="3" applyNumberFormat="1" applyFont="1" applyBorder="1" applyAlignment="1">
      <alignment vertical="top" wrapText="1"/>
    </xf>
    <xf numFmtId="1" fontId="11" fillId="6" borderId="2" xfId="3" applyNumberFormat="1" applyFont="1" applyBorder="1" applyAlignment="1">
      <alignment vertical="top" wrapText="1"/>
    </xf>
    <xf numFmtId="9" fontId="11" fillId="6" borderId="2" xfId="3" applyNumberFormat="1" applyFont="1" applyBorder="1" applyAlignment="1">
      <alignment vertical="top" wrapText="1"/>
    </xf>
    <xf numFmtId="0" fontId="11" fillId="5" borderId="2" xfId="2" applyNumberFormat="1" applyFont="1" applyBorder="1" applyAlignment="1">
      <alignment vertical="top" wrapText="1"/>
    </xf>
    <xf numFmtId="9" fontId="11" fillId="5" borderId="2" xfId="2" applyNumberFormat="1" applyFont="1" applyBorder="1" applyAlignment="1">
      <alignment vertical="top" wrapText="1"/>
    </xf>
    <xf numFmtId="49" fontId="11" fillId="8" borderId="2" xfId="5" applyNumberFormat="1" applyFont="1" applyBorder="1" applyAlignment="1">
      <alignment vertical="top" wrapText="1"/>
    </xf>
    <xf numFmtId="49" fontId="11" fillId="6" borderId="2" xfId="3" applyNumberFormat="1" applyFont="1" applyBorder="1" applyAlignment="1">
      <alignment vertical="top" wrapText="1"/>
    </xf>
    <xf numFmtId="49" fontId="11" fillId="5" borderId="2" xfId="2" applyNumberFormat="1" applyFont="1" applyBorder="1" applyAlignment="1">
      <alignment vertical="top" wrapText="1"/>
    </xf>
    <xf numFmtId="49" fontId="11" fillId="7" borderId="2" xfId="4" applyNumberFormat="1" applyFont="1" applyBorder="1" applyAlignment="1">
      <alignment vertical="top" wrapText="1"/>
    </xf>
    <xf numFmtId="49" fontId="6" fillId="3" borderId="10" xfId="0" applyNumberFormat="1" applyFont="1" applyFill="1" applyBorder="1" applyAlignment="1">
      <alignment vertical="top" wrapText="1"/>
    </xf>
    <xf numFmtId="1" fontId="6" fillId="2" borderId="10" xfId="0" applyNumberFormat="1" applyFont="1" applyFill="1" applyBorder="1" applyAlignment="1">
      <alignment vertical="top" wrapText="1"/>
    </xf>
    <xf numFmtId="165" fontId="7" fillId="2" borderId="10" xfId="0" applyNumberFormat="1" applyFont="1" applyFill="1" applyBorder="1" applyAlignment="1">
      <alignment vertical="top" wrapText="1"/>
    </xf>
    <xf numFmtId="0" fontId="7" fillId="2" borderId="10" xfId="0" applyNumberFormat="1" applyFont="1" applyFill="1" applyBorder="1" applyAlignment="1">
      <alignment vertical="top" wrapText="1"/>
    </xf>
    <xf numFmtId="0" fontId="11" fillId="7" borderId="11" xfId="4" applyNumberFormat="1" applyFont="1" applyBorder="1" applyAlignment="1">
      <alignment vertical="top" wrapText="1"/>
    </xf>
    <xf numFmtId="49" fontId="11" fillId="7" borderId="11" xfId="4" applyNumberFormat="1" applyFont="1" applyBorder="1" applyAlignment="1">
      <alignment vertical="top" wrapText="1"/>
    </xf>
    <xf numFmtId="1" fontId="1" fillId="7" borderId="11" xfId="4" applyNumberFormat="1" applyBorder="1" applyAlignment="1">
      <alignment vertical="top" wrapText="1"/>
    </xf>
    <xf numFmtId="165" fontId="1" fillId="7" borderId="11" xfId="4" applyNumberFormat="1" applyBorder="1" applyAlignment="1">
      <alignment vertical="top" wrapText="1"/>
    </xf>
    <xf numFmtId="0" fontId="1" fillId="7" borderId="11" xfId="4" applyNumberFormat="1" applyBorder="1" applyAlignment="1">
      <alignment vertical="top" wrapText="1"/>
    </xf>
    <xf numFmtId="49" fontId="6" fillId="4" borderId="13" xfId="0" applyNumberFormat="1" applyFont="1" applyFill="1" applyBorder="1" applyAlignment="1">
      <alignment vertical="top" wrapText="1"/>
    </xf>
    <xf numFmtId="3" fontId="1" fillId="8" borderId="13" xfId="5" applyNumberFormat="1" applyBorder="1" applyAlignment="1">
      <alignment vertical="top" wrapText="1"/>
    </xf>
    <xf numFmtId="165" fontId="1" fillId="8" borderId="13" xfId="5" applyNumberFormat="1" applyBorder="1" applyAlignment="1">
      <alignment vertical="top" wrapText="1"/>
    </xf>
    <xf numFmtId="3" fontId="1" fillId="6" borderId="13" xfId="3" applyNumberFormat="1" applyBorder="1" applyAlignment="1">
      <alignment vertical="top" wrapText="1"/>
    </xf>
    <xf numFmtId="165" fontId="1" fillId="6" borderId="13" xfId="3" applyNumberFormat="1" applyBorder="1" applyAlignment="1">
      <alignment vertical="top" wrapText="1"/>
    </xf>
    <xf numFmtId="3" fontId="1" fillId="5" borderId="13" xfId="2" applyNumberFormat="1" applyBorder="1" applyAlignment="1">
      <alignment vertical="top" wrapText="1"/>
    </xf>
    <xf numFmtId="166" fontId="1" fillId="5" borderId="13" xfId="2" applyNumberFormat="1" applyBorder="1" applyAlignment="1">
      <alignment vertical="top" wrapText="1"/>
    </xf>
    <xf numFmtId="3" fontId="1" fillId="7" borderId="13" xfId="4" applyNumberFormat="1" applyBorder="1" applyAlignment="1">
      <alignment vertical="top" wrapText="1"/>
    </xf>
    <xf numFmtId="165" fontId="1" fillId="7" borderId="14" xfId="4" applyNumberFormat="1" applyBorder="1" applyAlignment="1">
      <alignment vertical="top" wrapText="1"/>
    </xf>
    <xf numFmtId="165" fontId="7" fillId="2" borderId="15" xfId="0" applyNumberFormat="1" applyFont="1" applyFill="1" applyBorder="1" applyAlignment="1">
      <alignment vertical="top" wrapText="1"/>
    </xf>
    <xf numFmtId="165" fontId="7" fillId="2" borderId="13" xfId="0" applyNumberFormat="1" applyFont="1" applyFill="1" applyBorder="1" applyAlignment="1">
      <alignment vertical="top" wrapText="1"/>
    </xf>
    <xf numFmtId="49" fontId="6" fillId="4" borderId="16" xfId="0" applyNumberFormat="1" applyFont="1" applyFill="1" applyBorder="1" applyAlignment="1">
      <alignment vertical="top" wrapText="1"/>
    </xf>
    <xf numFmtId="3" fontId="11" fillId="8" borderId="16" xfId="5" applyNumberFormat="1" applyFont="1" applyBorder="1" applyAlignment="1">
      <alignment vertical="top" wrapText="1"/>
    </xf>
    <xf numFmtId="1" fontId="11" fillId="8" borderId="16" xfId="5" applyNumberFormat="1" applyFont="1" applyBorder="1" applyAlignment="1">
      <alignment vertical="top" wrapText="1"/>
    </xf>
    <xf numFmtId="3" fontId="11" fillId="6" borderId="16" xfId="3" applyNumberFormat="1" applyFont="1" applyBorder="1" applyAlignment="1">
      <alignment vertical="top" wrapText="1"/>
    </xf>
    <xf numFmtId="1" fontId="11" fillId="6" borderId="16" xfId="3" applyNumberFormat="1" applyFont="1" applyBorder="1" applyAlignment="1">
      <alignment vertical="top" wrapText="1"/>
    </xf>
    <xf numFmtId="3" fontId="11" fillId="5" borderId="16" xfId="2" applyNumberFormat="1" applyFont="1" applyBorder="1" applyAlignment="1">
      <alignment vertical="top" wrapText="1"/>
    </xf>
    <xf numFmtId="1" fontId="11" fillId="5" borderId="16" xfId="2" applyNumberFormat="1" applyFont="1" applyBorder="1" applyAlignment="1">
      <alignment vertical="top" wrapText="1"/>
    </xf>
    <xf numFmtId="3" fontId="11" fillId="7" borderId="16" xfId="4" applyNumberFormat="1" applyFont="1" applyBorder="1" applyAlignment="1">
      <alignment vertical="top" wrapText="1"/>
    </xf>
    <xf numFmtId="1" fontId="11" fillId="7" borderId="16" xfId="4" applyNumberFormat="1" applyFont="1" applyBorder="1" applyAlignment="1">
      <alignment vertical="top" wrapText="1"/>
    </xf>
    <xf numFmtId="1" fontId="11" fillId="7" borderId="12" xfId="4" applyNumberFormat="1" applyFont="1" applyBorder="1" applyAlignment="1">
      <alignment vertical="top" wrapText="1"/>
    </xf>
    <xf numFmtId="1" fontId="2" fillId="2" borderId="17" xfId="0" applyNumberFormat="1" applyFont="1" applyFill="1" applyBorder="1" applyAlignment="1">
      <alignment vertical="top" wrapText="1"/>
    </xf>
    <xf numFmtId="1" fontId="2" fillId="2" borderId="16" xfId="0" applyNumberFormat="1" applyFont="1" applyFill="1" applyBorder="1" applyAlignment="1">
      <alignment vertical="top" wrapText="1"/>
    </xf>
    <xf numFmtId="4" fontId="1" fillId="8" borderId="13" xfId="5" applyNumberFormat="1" applyBorder="1" applyAlignment="1">
      <alignment vertical="top" wrapText="1"/>
    </xf>
    <xf numFmtId="4" fontId="1" fillId="6" borderId="13" xfId="3" applyNumberFormat="1" applyBorder="1" applyAlignment="1">
      <alignment vertical="top" wrapText="1"/>
    </xf>
    <xf numFmtId="4" fontId="1" fillId="5" borderId="13" xfId="2" applyNumberFormat="1" applyBorder="1" applyAlignment="1">
      <alignment vertical="top" wrapText="1"/>
    </xf>
    <xf numFmtId="165" fontId="1" fillId="5" borderId="13" xfId="2" applyNumberFormat="1" applyBorder="1" applyAlignment="1">
      <alignment vertical="top" wrapText="1"/>
    </xf>
    <xf numFmtId="3" fontId="1" fillId="8" borderId="16" xfId="5" applyNumberFormat="1" applyBorder="1" applyAlignment="1">
      <alignment vertical="top" wrapText="1"/>
    </xf>
    <xf numFmtId="165" fontId="1" fillId="8" borderId="16" xfId="5" applyNumberFormat="1" applyBorder="1" applyAlignment="1">
      <alignment vertical="top" wrapText="1"/>
    </xf>
    <xf numFmtId="3" fontId="1" fillId="6" borderId="16" xfId="3" applyNumberFormat="1" applyBorder="1" applyAlignment="1">
      <alignment vertical="top" wrapText="1"/>
    </xf>
    <xf numFmtId="165" fontId="1" fillId="6" borderId="16" xfId="3" applyNumberFormat="1" applyBorder="1" applyAlignment="1">
      <alignment vertical="top" wrapText="1"/>
    </xf>
    <xf numFmtId="3" fontId="1" fillId="5" borderId="16" xfId="2" applyNumberFormat="1" applyBorder="1" applyAlignment="1">
      <alignment vertical="top" wrapText="1"/>
    </xf>
    <xf numFmtId="166" fontId="1" fillId="5" borderId="16" xfId="2" applyNumberFormat="1" applyBorder="1" applyAlignment="1">
      <alignment vertical="top" wrapText="1"/>
    </xf>
    <xf numFmtId="3" fontId="1" fillId="7" borderId="16" xfId="4" applyNumberFormat="1" applyBorder="1" applyAlignment="1">
      <alignment vertical="top" wrapText="1"/>
    </xf>
    <xf numFmtId="165" fontId="1" fillId="7" borderId="12" xfId="4" applyNumberFormat="1" applyBorder="1" applyAlignment="1">
      <alignment vertical="top" wrapText="1"/>
    </xf>
    <xf numFmtId="165" fontId="7" fillId="2" borderId="17" xfId="0" applyNumberFormat="1" applyFont="1" applyFill="1" applyBorder="1" applyAlignment="1">
      <alignment vertical="top" wrapText="1"/>
    </xf>
    <xf numFmtId="165" fontId="7" fillId="2" borderId="16" xfId="0" applyNumberFormat="1" applyFont="1" applyFill="1" applyBorder="1" applyAlignment="1">
      <alignment vertical="top" wrapText="1"/>
    </xf>
    <xf numFmtId="44" fontId="1" fillId="8" borderId="2" xfId="1" applyFont="1" applyFill="1" applyBorder="1" applyAlignment="1">
      <alignment vertical="top" wrapText="1"/>
    </xf>
    <xf numFmtId="44" fontId="1" fillId="6" borderId="2" xfId="1" applyFont="1" applyFill="1" applyBorder="1" applyAlignment="1">
      <alignment vertical="top" wrapText="1"/>
    </xf>
    <xf numFmtId="44" fontId="1" fillId="5" borderId="2" xfId="1" applyFont="1" applyFill="1" applyBorder="1" applyAlignment="1">
      <alignment vertical="top" wrapText="1"/>
    </xf>
    <xf numFmtId="44" fontId="1" fillId="7" borderId="11" xfId="1" applyFont="1" applyFill="1" applyBorder="1" applyAlignment="1">
      <alignment vertical="top" wrapText="1"/>
    </xf>
    <xf numFmtId="44" fontId="1" fillId="8" borderId="8" xfId="5" applyNumberFormat="1" applyBorder="1" applyAlignment="1">
      <alignment vertical="top" wrapText="1"/>
    </xf>
    <xf numFmtId="49" fontId="12" fillId="2" borderId="5" xfId="0" applyNumberFormat="1" applyFont="1" applyFill="1" applyBorder="1" applyAlignment="1"/>
    <xf numFmtId="49" fontId="6" fillId="3" borderId="18" xfId="0" applyNumberFormat="1" applyFont="1" applyFill="1" applyBorder="1" applyAlignment="1">
      <alignment vertical="top" wrapText="1"/>
    </xf>
    <xf numFmtId="164" fontId="6" fillId="2" borderId="18" xfId="0" applyNumberFormat="1" applyFont="1" applyFill="1" applyBorder="1" applyAlignment="1">
      <alignment vertical="top" wrapText="1"/>
    </xf>
    <xf numFmtId="164" fontId="2" fillId="2" borderId="19" xfId="0" applyNumberFormat="1" applyFont="1" applyFill="1" applyBorder="1" applyAlignment="1">
      <alignment vertical="top" wrapText="1"/>
    </xf>
    <xf numFmtId="164" fontId="2" fillId="2" borderId="20" xfId="0" applyNumberFormat="1" applyFont="1" applyFill="1" applyBorder="1" applyAlignment="1">
      <alignment vertical="top" wrapText="1"/>
    </xf>
    <xf numFmtId="164" fontId="2" fillId="2" borderId="18" xfId="0" applyNumberFormat="1" applyFont="1" applyFill="1" applyBorder="1" applyAlignment="1">
      <alignment vertical="top" wrapText="1"/>
    </xf>
    <xf numFmtId="164" fontId="7" fillId="2" borderId="18" xfId="0" applyNumberFormat="1" applyFont="1" applyFill="1" applyBorder="1" applyAlignment="1">
      <alignment vertical="top" wrapText="1"/>
    </xf>
    <xf numFmtId="0" fontId="5" fillId="0" borderId="7" xfId="0" applyNumberFormat="1" applyFont="1" applyBorder="1" applyAlignment="1">
      <alignment vertical="top" wrapText="1"/>
    </xf>
    <xf numFmtId="0" fontId="7" fillId="0" borderId="21" xfId="0" applyNumberFormat="1" applyFont="1" applyFill="1" applyBorder="1" applyAlignment="1">
      <alignment vertical="top" wrapText="1"/>
    </xf>
    <xf numFmtId="44" fontId="7" fillId="0" borderId="22" xfId="1" applyFont="1" applyFill="1" applyBorder="1" applyAlignment="1">
      <alignment vertical="top" wrapText="1"/>
    </xf>
    <xf numFmtId="0" fontId="5" fillId="0" borderId="23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2" fillId="0" borderId="25" xfId="0" applyNumberFormat="1" applyFont="1" applyFill="1" applyBorder="1" applyAlignment="1">
      <alignment vertical="top" wrapText="1"/>
    </xf>
    <xf numFmtId="49" fontId="8" fillId="2" borderId="9" xfId="0" applyNumberFormat="1" applyFont="1" applyFill="1" applyBorder="1" applyAlignment="1">
      <alignment horizontal="center"/>
    </xf>
    <xf numFmtId="1" fontId="6" fillId="3" borderId="2" xfId="0" applyNumberFormat="1" applyFont="1" applyFill="1" applyBorder="1" applyAlignment="1">
      <alignment vertical="top" wrapText="1"/>
    </xf>
    <xf numFmtId="1" fontId="6" fillId="3" borderId="11" xfId="0" applyNumberFormat="1" applyFont="1" applyFill="1" applyBorder="1" applyAlignment="1">
      <alignment vertical="top" wrapText="1"/>
    </xf>
    <xf numFmtId="49" fontId="11" fillId="8" borderId="2" xfId="5" applyNumberFormat="1" applyFont="1" applyBorder="1" applyAlignment="1">
      <alignment vertical="top" wrapText="1"/>
    </xf>
    <xf numFmtId="1" fontId="11" fillId="8" borderId="2" xfId="5" applyNumberFormat="1" applyFont="1" applyBorder="1" applyAlignment="1">
      <alignment vertical="top" wrapText="1"/>
    </xf>
    <xf numFmtId="49" fontId="11" fillId="6" borderId="2" xfId="3" applyNumberFormat="1" applyFont="1" applyBorder="1" applyAlignment="1">
      <alignment vertical="top" wrapText="1"/>
    </xf>
    <xf numFmtId="1" fontId="11" fillId="6" borderId="2" xfId="3" applyNumberFormat="1" applyFont="1" applyBorder="1" applyAlignment="1">
      <alignment vertical="top" wrapText="1"/>
    </xf>
    <xf numFmtId="49" fontId="11" fillId="5" borderId="2" xfId="2" applyNumberFormat="1" applyFont="1" applyBorder="1" applyAlignment="1">
      <alignment vertical="top" wrapText="1"/>
    </xf>
    <xf numFmtId="1" fontId="11" fillId="5" borderId="2" xfId="2" applyNumberFormat="1" applyFont="1" applyBorder="1" applyAlignment="1">
      <alignment vertical="top" wrapText="1"/>
    </xf>
    <xf numFmtId="49" fontId="11" fillId="7" borderId="2" xfId="4" applyNumberFormat="1" applyFont="1" applyBorder="1" applyAlignment="1">
      <alignment vertical="top" wrapText="1"/>
    </xf>
    <xf numFmtId="1" fontId="11" fillId="7" borderId="2" xfId="4" applyNumberFormat="1" applyFont="1" applyBorder="1" applyAlignment="1">
      <alignment vertical="top" wrapText="1"/>
    </xf>
    <xf numFmtId="0" fontId="8" fillId="0" borderId="9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 vertical="top" wrapText="1"/>
    </xf>
    <xf numFmtId="1" fontId="6" fillId="0" borderId="2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49" fontId="8" fillId="0" borderId="9" xfId="0" applyNumberFormat="1" applyFont="1" applyFill="1" applyBorder="1" applyAlignment="1">
      <alignment horizontal="center"/>
    </xf>
    <xf numFmtId="49" fontId="2" fillId="0" borderId="18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vertical="top" wrapText="1"/>
    </xf>
  </cellXfs>
  <cellStyles count="6">
    <cellStyle name="20 % - Akzent1" xfId="2" builtinId="30"/>
    <cellStyle name="20 % - Akzent2" xfId="3" builtinId="34"/>
    <cellStyle name="20 % - Akzent3" xfId="4" builtinId="38"/>
    <cellStyle name="20 % - Akzent5" xfId="5" builtinId="46"/>
    <cellStyle name="Standard" xfId="0" builtinId="0"/>
    <cellStyle name="Währung" xfId="1" builtinId="4"/>
  </cellStyles>
  <dxfs count="4">
    <dxf>
      <font>
        <color theme="5" tint="-0.499984740745262"/>
      </font>
    </dxf>
    <dxf>
      <font>
        <color rgb="FF9C0006"/>
      </font>
    </dxf>
    <dxf>
      <font>
        <color theme="5" tint="-0.499984740745262"/>
      </font>
    </dxf>
    <dxf>
      <font>
        <color rgb="FF9C0006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DC0BF"/>
      <rgbColor rgb="FFDBDBDB"/>
      <rgbColor rgb="FFFF5F5D"/>
      <rgbColor rgb="FF9CE159"/>
      <rgbColor rgb="FF63B2DE"/>
      <rgbColor rgb="FFFFE061"/>
      <rgbColor rgb="FF8064A2"/>
      <rgbColor rgb="FF604B79"/>
      <rgbColor rgb="FFEEECE1"/>
      <rgbColor rgb="FFC00000"/>
      <rgbColor rgb="FFFFC7CE"/>
      <rgbColor rgb="FFFFEB9C"/>
      <rgbColor rgb="FFC6EFCE"/>
      <rgbColor rgb="FFDBE5F1"/>
      <rgbColor rgb="FFB2A1C7"/>
      <rgbColor rgb="00000000"/>
      <rgbColor rgb="FF9C0006"/>
      <rgbColor rgb="FF006100"/>
      <rgbColor rgb="FFFFFFCC"/>
      <rgbColor rgb="FFB2B2B2"/>
      <rgbColor rgb="FF1F497D"/>
      <rgbColor rgb="FF0000FF"/>
      <rgbColor rgb="FF9C6500"/>
      <rgbColor rgb="FFEAF1DD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6368F-FA3E-48B2-B304-0572AC9D0A47}">
  <dimension ref="A1:W30"/>
  <sheetViews>
    <sheetView zoomScale="80" zoomScaleNormal="80" workbookViewId="0">
      <selection activeCell="B2" sqref="B2"/>
    </sheetView>
  </sheetViews>
  <sheetFormatPr baseColWidth="10" defaultColWidth="7.5" defaultRowHeight="15" x14ac:dyDescent="0.2"/>
  <cols>
    <col min="1" max="1" width="7.5" style="14"/>
    <col min="2" max="2" width="19.8984375" style="14" customWidth="1"/>
    <col min="3" max="3" width="9.796875" style="14" customWidth="1"/>
    <col min="4" max="4" width="8.5" style="14" customWidth="1"/>
    <col min="5" max="6" width="8.8984375" style="14" bestFit="1" customWidth="1"/>
    <col min="7" max="7" width="9.09765625" style="14" customWidth="1"/>
    <col min="8" max="8" width="8.296875" style="14" customWidth="1"/>
    <col min="9" max="9" width="7.59765625" style="14" bestFit="1" customWidth="1"/>
    <col min="10" max="11" width="8.8984375" style="14" bestFit="1" customWidth="1"/>
    <col min="12" max="12" width="10.19921875" style="14" customWidth="1"/>
    <col min="13" max="13" width="9" style="14" customWidth="1"/>
    <col min="14" max="15" width="7.5" style="14"/>
    <col min="16" max="16" width="9.69921875" style="14" customWidth="1"/>
    <col min="17" max="17" width="8.5" style="14" customWidth="1"/>
    <col min="18" max="18" width="7.5" style="14"/>
    <col min="19" max="19" width="9.19921875" style="14" customWidth="1"/>
    <col min="20" max="20" width="8.3984375" style="14" customWidth="1"/>
    <col min="21" max="21" width="9.5" style="14" customWidth="1"/>
    <col min="22" max="22" width="7.5" style="14"/>
    <col min="23" max="16384" width="7.5" style="4"/>
  </cols>
  <sheetData>
    <row r="1" spans="1:23" ht="46.5" customHeight="1" x14ac:dyDescent="0.2">
      <c r="A1" s="5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4"/>
      <c r="S1" s="98" t="s">
        <v>0</v>
      </c>
      <c r="T1" s="1" t="s">
        <v>37</v>
      </c>
      <c r="U1" s="150" t="s">
        <v>1</v>
      </c>
      <c r="V1" s="19"/>
      <c r="W1" s="15"/>
    </row>
    <row r="2" spans="1:23" ht="20.45" customHeight="1" x14ac:dyDescent="0.2">
      <c r="A2" s="5"/>
      <c r="B2" s="2" t="s">
        <v>38</v>
      </c>
      <c r="C2" s="165" t="s">
        <v>35</v>
      </c>
      <c r="D2" s="166"/>
      <c r="E2" s="87"/>
      <c r="F2" s="88">
        <v>0.19</v>
      </c>
      <c r="G2" s="167" t="s">
        <v>36</v>
      </c>
      <c r="H2" s="168"/>
      <c r="I2" s="89">
        <v>9.7759999999999998</v>
      </c>
      <c r="J2" s="90"/>
      <c r="K2" s="91">
        <v>0.19</v>
      </c>
      <c r="L2" s="169" t="s">
        <v>2</v>
      </c>
      <c r="M2" s="170"/>
      <c r="N2" s="92"/>
      <c r="O2" s="93">
        <v>7.0000000000000007E-2</v>
      </c>
      <c r="P2" s="171" t="s">
        <v>3</v>
      </c>
      <c r="Q2" s="172"/>
      <c r="R2" s="102"/>
      <c r="S2" s="99"/>
      <c r="T2" s="7"/>
      <c r="U2" s="151"/>
      <c r="V2" s="16"/>
      <c r="W2" s="15"/>
    </row>
    <row r="3" spans="1:23" ht="27" customHeight="1" x14ac:dyDescent="0.2">
      <c r="A3" s="5"/>
      <c r="B3" s="6"/>
      <c r="C3" s="94" t="s">
        <v>4</v>
      </c>
      <c r="D3" s="94" t="s">
        <v>5</v>
      </c>
      <c r="E3" s="94" t="s">
        <v>6</v>
      </c>
      <c r="F3" s="94" t="s">
        <v>7</v>
      </c>
      <c r="G3" s="95" t="s">
        <v>4</v>
      </c>
      <c r="H3" s="95" t="s">
        <v>5</v>
      </c>
      <c r="I3" s="95" t="s">
        <v>8</v>
      </c>
      <c r="J3" s="95" t="s">
        <v>6</v>
      </c>
      <c r="K3" s="95" t="s">
        <v>7</v>
      </c>
      <c r="L3" s="96" t="s">
        <v>4</v>
      </c>
      <c r="M3" s="96" t="s">
        <v>5</v>
      </c>
      <c r="N3" s="96" t="s">
        <v>6</v>
      </c>
      <c r="O3" s="96" t="s">
        <v>7</v>
      </c>
      <c r="P3" s="97" t="s">
        <v>4</v>
      </c>
      <c r="Q3" s="97" t="s">
        <v>5</v>
      </c>
      <c r="R3" s="103" t="s">
        <v>6</v>
      </c>
      <c r="S3" s="99"/>
      <c r="T3" s="7"/>
      <c r="U3" s="151"/>
      <c r="V3" s="16"/>
      <c r="W3" s="15"/>
    </row>
    <row r="4" spans="1:23" ht="20.25" customHeight="1" thickBot="1" x14ac:dyDescent="0.25">
      <c r="A4" s="5"/>
      <c r="B4" s="118" t="s">
        <v>9</v>
      </c>
      <c r="C4" s="119">
        <v>64005</v>
      </c>
      <c r="D4" s="119"/>
      <c r="E4" s="120"/>
      <c r="F4" s="120"/>
      <c r="G4" s="121">
        <v>48553</v>
      </c>
      <c r="H4" s="121"/>
      <c r="I4" s="122"/>
      <c r="J4" s="122"/>
      <c r="K4" s="122"/>
      <c r="L4" s="123">
        <v>490</v>
      </c>
      <c r="M4" s="123"/>
      <c r="N4" s="124"/>
      <c r="O4" s="124"/>
      <c r="P4" s="125">
        <f>L4</f>
        <v>490</v>
      </c>
      <c r="Q4" s="126"/>
      <c r="R4" s="127"/>
      <c r="S4" s="128"/>
      <c r="T4" s="129"/>
      <c r="U4" s="152"/>
      <c r="V4" s="17"/>
      <c r="W4" s="15"/>
    </row>
    <row r="5" spans="1:23" ht="20.25" customHeight="1" x14ac:dyDescent="0.2">
      <c r="A5" s="5"/>
      <c r="B5" s="107" t="s">
        <v>10</v>
      </c>
      <c r="C5" s="108">
        <v>64862</v>
      </c>
      <c r="D5" s="108">
        <f t="shared" ref="D5:D16" si="0">IF(C5=0,0,SUM(C5-C4))</f>
        <v>857</v>
      </c>
      <c r="E5" s="109">
        <f t="shared" ref="E5:E11" si="1">(D5*$E$23)+$E$25</f>
        <v>198.20616666666666</v>
      </c>
      <c r="F5" s="109">
        <f t="shared" ref="F5:F16" si="2">IF(D5=0,0,(E5*1.19))</f>
        <v>235.86533833333331</v>
      </c>
      <c r="G5" s="110">
        <v>48750</v>
      </c>
      <c r="H5" s="110">
        <f t="shared" ref="H5:H16" si="3">IF(G5=0,0,SUM(G5-G4))</f>
        <v>197</v>
      </c>
      <c r="I5" s="110">
        <f t="shared" ref="I5:I16" si="4">H5*$I$2</f>
        <v>1925.8720000000001</v>
      </c>
      <c r="J5" s="111">
        <f t="shared" ref="J5:J11" si="5">I5*$J$23+$J$25</f>
        <v>103.9825536</v>
      </c>
      <c r="K5" s="111">
        <f t="shared" ref="K5:K16" si="6">J5*1.19</f>
        <v>123.73923878399999</v>
      </c>
      <c r="L5" s="112">
        <v>496</v>
      </c>
      <c r="M5" s="112">
        <f t="shared" ref="M5:M10" si="7">IF(L5=0,0,SUM(L5-L4))</f>
        <v>6</v>
      </c>
      <c r="N5" s="113">
        <f t="shared" ref="N5:N16" si="8">(M5*$N$23)+N25</f>
        <v>12.58</v>
      </c>
      <c r="O5" s="113">
        <f t="shared" ref="O5:O16" si="9">N5*1.07</f>
        <v>13.460600000000001</v>
      </c>
      <c r="P5" s="114">
        <f t="shared" ref="P5:P9" si="10">L5</f>
        <v>496</v>
      </c>
      <c r="Q5" s="114">
        <f t="shared" ref="Q5:Q16" si="11">IF(P5=0,0,SUM(P5-P4))</f>
        <v>6</v>
      </c>
      <c r="R5" s="115">
        <f t="shared" ref="R5:R16" si="12">Q5*$Q$23</f>
        <v>10.8</v>
      </c>
      <c r="S5" s="116">
        <f t="shared" ref="S5" si="13">F5+K5+O5+R5</f>
        <v>383.8651771173333</v>
      </c>
      <c r="T5" s="117">
        <v>552</v>
      </c>
      <c r="U5" s="153">
        <f t="shared" ref="U5:U17" si="14">IF(L5=0,"",T5-S5)</f>
        <v>168.1348228826667</v>
      </c>
      <c r="V5" s="17"/>
      <c r="W5" s="15"/>
    </row>
    <row r="6" spans="1:23" ht="20.25" customHeight="1" x14ac:dyDescent="0.2">
      <c r="A6" s="5"/>
      <c r="B6" s="6" t="s">
        <v>11</v>
      </c>
      <c r="C6" s="54">
        <v>65672</v>
      </c>
      <c r="D6" s="54">
        <f t="shared" si="0"/>
        <v>810</v>
      </c>
      <c r="E6" s="55">
        <f t="shared" si="1"/>
        <v>187.70166666666665</v>
      </c>
      <c r="F6" s="55">
        <f t="shared" si="2"/>
        <v>223.3649833333333</v>
      </c>
      <c r="G6" s="69">
        <v>48840</v>
      </c>
      <c r="H6" s="69">
        <f t="shared" si="3"/>
        <v>90</v>
      </c>
      <c r="I6" s="69">
        <f t="shared" si="4"/>
        <v>879.84</v>
      </c>
      <c r="J6" s="70">
        <f t="shared" si="5"/>
        <v>52.936192000000005</v>
      </c>
      <c r="K6" s="70">
        <f t="shared" si="6"/>
        <v>62.994068480000003</v>
      </c>
      <c r="L6" s="75">
        <v>507</v>
      </c>
      <c r="M6" s="75">
        <f t="shared" si="7"/>
        <v>11</v>
      </c>
      <c r="N6" s="77">
        <f t="shared" si="8"/>
        <v>15.729999999999999</v>
      </c>
      <c r="O6" s="77">
        <f t="shared" si="9"/>
        <v>16.831099999999999</v>
      </c>
      <c r="P6" s="82">
        <f t="shared" si="10"/>
        <v>507</v>
      </c>
      <c r="Q6" s="82">
        <f t="shared" si="11"/>
        <v>11</v>
      </c>
      <c r="R6" s="105">
        <f t="shared" si="12"/>
        <v>19.8</v>
      </c>
      <c r="S6" s="100">
        <f t="shared" ref="S6:S17" si="15">F6+K6+O6+R6</f>
        <v>322.99015181333328</v>
      </c>
      <c r="T6" s="9">
        <v>552</v>
      </c>
      <c r="U6" s="154">
        <f t="shared" si="14"/>
        <v>229.00984818666672</v>
      </c>
      <c r="V6" s="17"/>
      <c r="W6" s="15"/>
    </row>
    <row r="7" spans="1:23" ht="20.25" customHeight="1" x14ac:dyDescent="0.2">
      <c r="A7" s="5"/>
      <c r="B7" s="6" t="s">
        <v>12</v>
      </c>
      <c r="C7" s="54">
        <v>66449</v>
      </c>
      <c r="D7" s="54">
        <f t="shared" si="0"/>
        <v>777</v>
      </c>
      <c r="E7" s="55">
        <f t="shared" si="1"/>
        <v>180.32616666666667</v>
      </c>
      <c r="F7" s="55">
        <f t="shared" si="2"/>
        <v>214.58813833333332</v>
      </c>
      <c r="G7" s="69">
        <v>48916</v>
      </c>
      <c r="H7" s="69">
        <f t="shared" si="3"/>
        <v>76</v>
      </c>
      <c r="I7" s="69">
        <f t="shared" si="4"/>
        <v>742.976</v>
      </c>
      <c r="J7" s="70">
        <f t="shared" si="5"/>
        <v>46.2572288</v>
      </c>
      <c r="K7" s="70">
        <f t="shared" si="6"/>
        <v>55.046102271999999</v>
      </c>
      <c r="L7" s="75">
        <v>514</v>
      </c>
      <c r="M7" s="75">
        <f t="shared" si="7"/>
        <v>7</v>
      </c>
      <c r="N7" s="77">
        <f t="shared" si="8"/>
        <v>10.01</v>
      </c>
      <c r="O7" s="77">
        <f t="shared" si="9"/>
        <v>10.710700000000001</v>
      </c>
      <c r="P7" s="82">
        <f t="shared" si="10"/>
        <v>514</v>
      </c>
      <c r="Q7" s="82">
        <f t="shared" si="11"/>
        <v>7</v>
      </c>
      <c r="R7" s="105">
        <f t="shared" si="12"/>
        <v>12.6</v>
      </c>
      <c r="S7" s="100">
        <f t="shared" si="15"/>
        <v>292.94494060533333</v>
      </c>
      <c r="T7" s="9">
        <v>552</v>
      </c>
      <c r="U7" s="154">
        <f t="shared" si="14"/>
        <v>259.05505939466667</v>
      </c>
      <c r="V7" s="17"/>
      <c r="W7" s="15"/>
    </row>
    <row r="8" spans="1:23" ht="20.25" customHeight="1" x14ac:dyDescent="0.2">
      <c r="A8" s="5"/>
      <c r="B8" s="6" t="s">
        <v>13</v>
      </c>
      <c r="C8" s="54">
        <v>67177</v>
      </c>
      <c r="D8" s="54">
        <f t="shared" si="0"/>
        <v>728</v>
      </c>
      <c r="E8" s="55">
        <f t="shared" si="1"/>
        <v>169.37466666666666</v>
      </c>
      <c r="F8" s="55">
        <f t="shared" si="2"/>
        <v>201.55585333333332</v>
      </c>
      <c r="G8" s="69">
        <v>49003</v>
      </c>
      <c r="H8" s="69">
        <f t="shared" si="3"/>
        <v>87</v>
      </c>
      <c r="I8" s="69">
        <f t="shared" si="4"/>
        <v>850.51199999999994</v>
      </c>
      <c r="J8" s="70">
        <f t="shared" si="5"/>
        <v>51.504985599999998</v>
      </c>
      <c r="K8" s="70">
        <f t="shared" si="6"/>
        <v>61.290932863999991</v>
      </c>
      <c r="L8" s="75">
        <v>519</v>
      </c>
      <c r="M8" s="75">
        <f t="shared" si="7"/>
        <v>5</v>
      </c>
      <c r="N8" s="77">
        <f t="shared" si="8"/>
        <v>7.1499999999999995</v>
      </c>
      <c r="O8" s="77">
        <f t="shared" si="9"/>
        <v>7.6505000000000001</v>
      </c>
      <c r="P8" s="82">
        <f t="shared" si="10"/>
        <v>519</v>
      </c>
      <c r="Q8" s="82">
        <f t="shared" si="11"/>
        <v>5</v>
      </c>
      <c r="R8" s="105">
        <f t="shared" si="12"/>
        <v>9</v>
      </c>
      <c r="S8" s="100">
        <f t="shared" si="15"/>
        <v>279.49728619733332</v>
      </c>
      <c r="T8" s="9">
        <v>552</v>
      </c>
      <c r="U8" s="154">
        <f t="shared" si="14"/>
        <v>272.50271380266668</v>
      </c>
      <c r="V8" s="17"/>
      <c r="W8" s="15"/>
    </row>
    <row r="9" spans="1:23" ht="20.25" customHeight="1" x14ac:dyDescent="0.2">
      <c r="A9" s="5"/>
      <c r="B9" s="6" t="s">
        <v>14</v>
      </c>
      <c r="C9" s="54">
        <v>68076</v>
      </c>
      <c r="D9" s="54">
        <f t="shared" si="0"/>
        <v>899</v>
      </c>
      <c r="E9" s="55">
        <f t="shared" si="1"/>
        <v>207.59316666666666</v>
      </c>
      <c r="F9" s="55">
        <f t="shared" si="2"/>
        <v>247.03586833333333</v>
      </c>
      <c r="G9" s="69">
        <v>49222</v>
      </c>
      <c r="H9" s="69">
        <f t="shared" si="3"/>
        <v>219</v>
      </c>
      <c r="I9" s="69">
        <f t="shared" si="4"/>
        <v>2140.944</v>
      </c>
      <c r="J9" s="70">
        <f t="shared" si="5"/>
        <v>114.4780672</v>
      </c>
      <c r="K9" s="70">
        <f t="shared" si="6"/>
        <v>136.22889996799998</v>
      </c>
      <c r="L9" s="75">
        <v>524</v>
      </c>
      <c r="M9" s="75">
        <f t="shared" si="7"/>
        <v>5</v>
      </c>
      <c r="N9" s="77">
        <f t="shared" si="8"/>
        <v>7.1499999999999995</v>
      </c>
      <c r="O9" s="77">
        <f t="shared" si="9"/>
        <v>7.6505000000000001</v>
      </c>
      <c r="P9" s="82">
        <f t="shared" si="10"/>
        <v>524</v>
      </c>
      <c r="Q9" s="82">
        <f t="shared" si="11"/>
        <v>5</v>
      </c>
      <c r="R9" s="105">
        <f t="shared" si="12"/>
        <v>9</v>
      </c>
      <c r="S9" s="100">
        <f t="shared" si="15"/>
        <v>399.91526830133336</v>
      </c>
      <c r="T9" s="9">
        <v>552</v>
      </c>
      <c r="U9" s="154">
        <f t="shared" si="14"/>
        <v>152.08473169866664</v>
      </c>
      <c r="V9" s="17"/>
      <c r="W9" s="15"/>
    </row>
    <row r="10" spans="1:23" ht="20.25" customHeight="1" x14ac:dyDescent="0.2">
      <c r="A10" s="5"/>
      <c r="B10" s="6" t="s">
        <v>15</v>
      </c>
      <c r="C10" s="54">
        <v>69023</v>
      </c>
      <c r="D10" s="54">
        <f t="shared" si="0"/>
        <v>947</v>
      </c>
      <c r="E10" s="55">
        <f t="shared" si="1"/>
        <v>218.32116666666667</v>
      </c>
      <c r="F10" s="55">
        <f t="shared" si="2"/>
        <v>259.80218833333333</v>
      </c>
      <c r="G10" s="69">
        <v>49539</v>
      </c>
      <c r="H10" s="69">
        <f t="shared" si="3"/>
        <v>317</v>
      </c>
      <c r="I10" s="69">
        <f t="shared" si="4"/>
        <v>3098.9919999999997</v>
      </c>
      <c r="J10" s="70">
        <f t="shared" si="5"/>
        <v>161.23080959999999</v>
      </c>
      <c r="K10" s="70">
        <f t="shared" si="6"/>
        <v>191.86466342399999</v>
      </c>
      <c r="L10" s="75">
        <v>529</v>
      </c>
      <c r="M10" s="75">
        <f t="shared" si="7"/>
        <v>5</v>
      </c>
      <c r="N10" s="77">
        <f t="shared" si="8"/>
        <v>7.1499999999999995</v>
      </c>
      <c r="O10" s="77">
        <f t="shared" si="9"/>
        <v>7.6505000000000001</v>
      </c>
      <c r="P10" s="82">
        <f t="shared" ref="P10:P16" si="16">L10</f>
        <v>529</v>
      </c>
      <c r="Q10" s="82">
        <f t="shared" si="11"/>
        <v>5</v>
      </c>
      <c r="R10" s="105">
        <f t="shared" si="12"/>
        <v>9</v>
      </c>
      <c r="S10" s="100">
        <f t="shared" si="15"/>
        <v>468.31735175733337</v>
      </c>
      <c r="T10" s="9">
        <v>552</v>
      </c>
      <c r="U10" s="154">
        <f t="shared" si="14"/>
        <v>83.68264824266663</v>
      </c>
      <c r="V10" s="17"/>
      <c r="W10" s="15"/>
    </row>
    <row r="11" spans="1:23" ht="20.25" customHeight="1" x14ac:dyDescent="0.2">
      <c r="A11" s="5"/>
      <c r="B11" s="6" t="s">
        <v>16</v>
      </c>
      <c r="C11" s="54">
        <v>69865</v>
      </c>
      <c r="D11" s="54">
        <f t="shared" si="0"/>
        <v>842</v>
      </c>
      <c r="E11" s="55">
        <f t="shared" si="1"/>
        <v>194.85366666666667</v>
      </c>
      <c r="F11" s="55">
        <f t="shared" si="2"/>
        <v>231.87586333333331</v>
      </c>
      <c r="G11" s="69">
        <v>50136</v>
      </c>
      <c r="H11" s="69">
        <f t="shared" si="3"/>
        <v>597</v>
      </c>
      <c r="I11" s="69">
        <f t="shared" si="4"/>
        <v>5836.2719999999999</v>
      </c>
      <c r="J11" s="70">
        <f t="shared" si="5"/>
        <v>294.81007360000001</v>
      </c>
      <c r="K11" s="70">
        <f t="shared" si="6"/>
        <v>350.82398758400001</v>
      </c>
      <c r="L11" s="75">
        <v>533</v>
      </c>
      <c r="M11" s="75">
        <f t="shared" ref="M11:M16" si="17">IF(L11=0,0,SUM(L11-L10))</f>
        <v>4</v>
      </c>
      <c r="N11" s="77">
        <f t="shared" si="8"/>
        <v>5.72</v>
      </c>
      <c r="O11" s="77">
        <f t="shared" si="9"/>
        <v>6.1204000000000001</v>
      </c>
      <c r="P11" s="82">
        <f t="shared" si="16"/>
        <v>533</v>
      </c>
      <c r="Q11" s="82">
        <f t="shared" si="11"/>
        <v>4</v>
      </c>
      <c r="R11" s="105">
        <f t="shared" si="12"/>
        <v>7.2</v>
      </c>
      <c r="S11" s="100">
        <f t="shared" si="15"/>
        <v>596.02025091733344</v>
      </c>
      <c r="T11" s="9">
        <v>552</v>
      </c>
      <c r="U11" s="154">
        <f t="shared" si="14"/>
        <v>-44.020250917333442</v>
      </c>
      <c r="V11" s="17"/>
      <c r="W11" s="15"/>
    </row>
    <row r="12" spans="1:23" ht="20.25" customHeight="1" x14ac:dyDescent="0.2">
      <c r="A12" s="5"/>
      <c r="B12" s="6" t="s">
        <v>17</v>
      </c>
      <c r="C12" s="54">
        <v>70739</v>
      </c>
      <c r="D12" s="54">
        <f t="shared" si="0"/>
        <v>874</v>
      </c>
      <c r="E12" s="55">
        <f>(D12*$E$24)+($E$26/12)</f>
        <v>192.94853333333333</v>
      </c>
      <c r="F12" s="55">
        <f t="shared" si="2"/>
        <v>229.60875466666664</v>
      </c>
      <c r="G12" s="69">
        <v>50907</v>
      </c>
      <c r="H12" s="69">
        <f t="shared" si="3"/>
        <v>771</v>
      </c>
      <c r="I12" s="69">
        <f t="shared" si="4"/>
        <v>7537.2960000000003</v>
      </c>
      <c r="J12" s="70">
        <f>I12*$J$24+($J$26/12)</f>
        <v>334.85745760000003</v>
      </c>
      <c r="K12" s="70">
        <f t="shared" si="6"/>
        <v>398.48037454400003</v>
      </c>
      <c r="L12" s="75">
        <v>542</v>
      </c>
      <c r="M12" s="75">
        <f t="shared" si="17"/>
        <v>9</v>
      </c>
      <c r="N12" s="77">
        <f t="shared" si="8"/>
        <v>12.87</v>
      </c>
      <c r="O12" s="77">
        <f t="shared" si="9"/>
        <v>13.770899999999999</v>
      </c>
      <c r="P12" s="82">
        <f t="shared" si="16"/>
        <v>542</v>
      </c>
      <c r="Q12" s="82">
        <f t="shared" si="11"/>
        <v>9</v>
      </c>
      <c r="R12" s="105">
        <f t="shared" si="12"/>
        <v>16.2</v>
      </c>
      <c r="S12" s="100">
        <f t="shared" si="15"/>
        <v>658.0600292106667</v>
      </c>
      <c r="T12" s="9">
        <v>552</v>
      </c>
      <c r="U12" s="154">
        <f t="shared" si="14"/>
        <v>-106.0600292106667</v>
      </c>
      <c r="V12" s="17"/>
      <c r="W12" s="15"/>
    </row>
    <row r="13" spans="1:23" ht="20.25" customHeight="1" x14ac:dyDescent="0.2">
      <c r="A13" s="5"/>
      <c r="B13" s="6" t="s">
        <v>18</v>
      </c>
      <c r="C13" s="54"/>
      <c r="D13" s="54">
        <f t="shared" si="0"/>
        <v>0</v>
      </c>
      <c r="E13" s="55">
        <f t="shared" ref="E13:E16" si="18">(D13*$E$24)+($E$26/12)</f>
        <v>9.5833333333333339</v>
      </c>
      <c r="F13" s="55">
        <f t="shared" si="2"/>
        <v>0</v>
      </c>
      <c r="G13" s="69"/>
      <c r="H13" s="69">
        <f t="shared" si="3"/>
        <v>0</v>
      </c>
      <c r="I13" s="69">
        <f t="shared" si="4"/>
        <v>0</v>
      </c>
      <c r="J13" s="70">
        <f t="shared" ref="J13:J16" si="19">I13*$J$24+($J$26/12)</f>
        <v>10</v>
      </c>
      <c r="K13" s="70">
        <f t="shared" si="6"/>
        <v>11.899999999999999</v>
      </c>
      <c r="L13" s="75"/>
      <c r="M13" s="75">
        <f t="shared" si="17"/>
        <v>0</v>
      </c>
      <c r="N13" s="77">
        <f t="shared" si="8"/>
        <v>0</v>
      </c>
      <c r="O13" s="77">
        <f t="shared" si="9"/>
        <v>0</v>
      </c>
      <c r="P13" s="82">
        <f t="shared" si="16"/>
        <v>0</v>
      </c>
      <c r="Q13" s="82">
        <f t="shared" si="11"/>
        <v>0</v>
      </c>
      <c r="R13" s="105">
        <f t="shared" si="12"/>
        <v>0</v>
      </c>
      <c r="S13" s="100">
        <f t="shared" si="15"/>
        <v>11.899999999999999</v>
      </c>
      <c r="T13" s="9">
        <v>552</v>
      </c>
      <c r="U13" s="154" t="str">
        <f t="shared" si="14"/>
        <v/>
      </c>
      <c r="V13" s="17"/>
      <c r="W13" s="15"/>
    </row>
    <row r="14" spans="1:23" ht="20.25" customHeight="1" x14ac:dyDescent="0.2">
      <c r="A14" s="5"/>
      <c r="B14" s="6" t="s">
        <v>19</v>
      </c>
      <c r="C14" s="54"/>
      <c r="D14" s="54">
        <f t="shared" si="0"/>
        <v>0</v>
      </c>
      <c r="E14" s="55">
        <f t="shared" si="18"/>
        <v>9.5833333333333339</v>
      </c>
      <c r="F14" s="55">
        <f t="shared" si="2"/>
        <v>0</v>
      </c>
      <c r="G14" s="69"/>
      <c r="H14" s="69">
        <f t="shared" si="3"/>
        <v>0</v>
      </c>
      <c r="I14" s="69">
        <f t="shared" si="4"/>
        <v>0</v>
      </c>
      <c r="J14" s="70">
        <f t="shared" si="19"/>
        <v>10</v>
      </c>
      <c r="K14" s="70">
        <f t="shared" si="6"/>
        <v>11.899999999999999</v>
      </c>
      <c r="L14" s="75"/>
      <c r="M14" s="75">
        <f t="shared" si="17"/>
        <v>0</v>
      </c>
      <c r="N14" s="77">
        <f t="shared" si="8"/>
        <v>0</v>
      </c>
      <c r="O14" s="77">
        <f t="shared" si="9"/>
        <v>0</v>
      </c>
      <c r="P14" s="82">
        <f t="shared" si="16"/>
        <v>0</v>
      </c>
      <c r="Q14" s="82">
        <f t="shared" si="11"/>
        <v>0</v>
      </c>
      <c r="R14" s="105">
        <f t="shared" si="12"/>
        <v>0</v>
      </c>
      <c r="S14" s="100">
        <f t="shared" si="15"/>
        <v>11.899999999999999</v>
      </c>
      <c r="T14" s="9">
        <v>552</v>
      </c>
      <c r="U14" s="154" t="str">
        <f t="shared" si="14"/>
        <v/>
      </c>
      <c r="V14" s="17"/>
      <c r="W14" s="15"/>
    </row>
    <row r="15" spans="1:23" ht="20.25" customHeight="1" x14ac:dyDescent="0.2">
      <c r="A15" s="5"/>
      <c r="B15" s="6" t="s">
        <v>20</v>
      </c>
      <c r="C15" s="54"/>
      <c r="D15" s="54">
        <f t="shared" si="0"/>
        <v>0</v>
      </c>
      <c r="E15" s="55">
        <f t="shared" si="18"/>
        <v>9.5833333333333339</v>
      </c>
      <c r="F15" s="55">
        <f t="shared" si="2"/>
        <v>0</v>
      </c>
      <c r="G15" s="69"/>
      <c r="H15" s="69">
        <f t="shared" si="3"/>
        <v>0</v>
      </c>
      <c r="I15" s="69">
        <f t="shared" si="4"/>
        <v>0</v>
      </c>
      <c r="J15" s="70">
        <f t="shared" si="19"/>
        <v>10</v>
      </c>
      <c r="K15" s="70">
        <f t="shared" si="6"/>
        <v>11.899999999999999</v>
      </c>
      <c r="L15" s="75"/>
      <c r="M15" s="75">
        <f t="shared" si="17"/>
        <v>0</v>
      </c>
      <c r="N15" s="77">
        <f t="shared" si="8"/>
        <v>0</v>
      </c>
      <c r="O15" s="77">
        <f t="shared" si="9"/>
        <v>0</v>
      </c>
      <c r="P15" s="82">
        <f t="shared" si="16"/>
        <v>0</v>
      </c>
      <c r="Q15" s="82">
        <f t="shared" si="11"/>
        <v>0</v>
      </c>
      <c r="R15" s="105">
        <f t="shared" si="12"/>
        <v>0</v>
      </c>
      <c r="S15" s="100">
        <f t="shared" si="15"/>
        <v>11.899999999999999</v>
      </c>
      <c r="T15" s="9">
        <v>552</v>
      </c>
      <c r="U15" s="154" t="str">
        <f t="shared" si="14"/>
        <v/>
      </c>
      <c r="V15" s="17"/>
      <c r="W15" s="15"/>
    </row>
    <row r="16" spans="1:23" ht="20.25" customHeight="1" thickBot="1" x14ac:dyDescent="0.25">
      <c r="A16" s="5"/>
      <c r="B16" s="118" t="s">
        <v>21</v>
      </c>
      <c r="C16" s="134"/>
      <c r="D16" s="134">
        <f t="shared" si="0"/>
        <v>0</v>
      </c>
      <c r="E16" s="135">
        <f t="shared" si="18"/>
        <v>9.5833333333333339</v>
      </c>
      <c r="F16" s="135">
        <f t="shared" si="2"/>
        <v>0</v>
      </c>
      <c r="G16" s="136"/>
      <c r="H16" s="136">
        <f t="shared" si="3"/>
        <v>0</v>
      </c>
      <c r="I16" s="136">
        <f t="shared" si="4"/>
        <v>0</v>
      </c>
      <c r="J16" s="137">
        <f t="shared" si="19"/>
        <v>10</v>
      </c>
      <c r="K16" s="137">
        <f t="shared" si="6"/>
        <v>11.899999999999999</v>
      </c>
      <c r="L16" s="138"/>
      <c r="M16" s="138">
        <f t="shared" si="17"/>
        <v>0</v>
      </c>
      <c r="N16" s="139">
        <f t="shared" si="8"/>
        <v>0</v>
      </c>
      <c r="O16" s="139">
        <f t="shared" si="9"/>
        <v>0</v>
      </c>
      <c r="P16" s="140">
        <f t="shared" si="16"/>
        <v>0</v>
      </c>
      <c r="Q16" s="140">
        <f t="shared" si="11"/>
        <v>0</v>
      </c>
      <c r="R16" s="141">
        <f t="shared" si="12"/>
        <v>0</v>
      </c>
      <c r="S16" s="142">
        <f t="shared" si="15"/>
        <v>11.899999999999999</v>
      </c>
      <c r="T16" s="143">
        <v>552</v>
      </c>
      <c r="U16" s="152" t="str">
        <f t="shared" si="14"/>
        <v/>
      </c>
      <c r="V16" s="17"/>
      <c r="W16" s="15"/>
    </row>
    <row r="17" spans="1:23" ht="20.25" customHeight="1" x14ac:dyDescent="0.2">
      <c r="A17" s="5"/>
      <c r="B17" s="107" t="s">
        <v>22</v>
      </c>
      <c r="C17" s="130"/>
      <c r="D17" s="108">
        <f>SUM(D5:D16)</f>
        <v>6734</v>
      </c>
      <c r="E17" s="109">
        <f>SUM(E5:E16)</f>
        <v>1587.6585333333328</v>
      </c>
      <c r="F17" s="109">
        <f>SUM(F5:F16)</f>
        <v>1843.6969880000001</v>
      </c>
      <c r="G17" s="131"/>
      <c r="H17" s="110">
        <f>SUM(H5:H16)</f>
        <v>2354</v>
      </c>
      <c r="I17" s="110">
        <f>SUM(I5:I16)</f>
        <v>23012.703999999998</v>
      </c>
      <c r="J17" s="111">
        <f>SUM(J5:J16)</f>
        <v>1200.057368</v>
      </c>
      <c r="K17" s="111">
        <f>SUM(K5:K16)</f>
        <v>1428.0682679200004</v>
      </c>
      <c r="L17" s="132"/>
      <c r="M17" s="112">
        <f>SUM(M5:M16)</f>
        <v>52</v>
      </c>
      <c r="N17" s="133">
        <f>SUM(N5:N16)</f>
        <v>78.36</v>
      </c>
      <c r="O17" s="133">
        <f>SUM(O5:O16)</f>
        <v>83.845200000000006</v>
      </c>
      <c r="P17" s="114"/>
      <c r="Q17" s="114">
        <f>SUM(Q5:Q16)</f>
        <v>52</v>
      </c>
      <c r="R17" s="115">
        <f>SUM(R5:R16)</f>
        <v>93.600000000000009</v>
      </c>
      <c r="S17" s="116">
        <f t="shared" si="15"/>
        <v>3449.2104559200006</v>
      </c>
      <c r="T17" s="117">
        <f>SUM(T5:T16)</f>
        <v>6624</v>
      </c>
      <c r="U17" s="153" t="str">
        <f t="shared" si="14"/>
        <v/>
      </c>
      <c r="V17" s="17"/>
      <c r="W17" s="15"/>
    </row>
    <row r="18" spans="1:23" ht="20.25" customHeight="1" x14ac:dyDescent="0.2">
      <c r="A18" s="5"/>
      <c r="B18" s="10"/>
      <c r="C18" s="56"/>
      <c r="D18" s="54"/>
      <c r="E18" s="55"/>
      <c r="F18" s="55"/>
      <c r="G18" s="69"/>
      <c r="H18" s="69"/>
      <c r="I18" s="69"/>
      <c r="J18" s="70"/>
      <c r="K18" s="70"/>
      <c r="L18" s="75"/>
      <c r="M18" s="75"/>
      <c r="N18" s="79"/>
      <c r="O18" s="79"/>
      <c r="P18" s="82"/>
      <c r="Q18" s="82"/>
      <c r="R18" s="105"/>
      <c r="S18" s="100"/>
      <c r="T18" s="8"/>
      <c r="U18" s="155"/>
      <c r="V18" s="17"/>
      <c r="W18" s="15"/>
    </row>
    <row r="19" spans="1:23" ht="20.25" customHeight="1" x14ac:dyDescent="0.2">
      <c r="A19" s="5"/>
      <c r="B19" s="6" t="s">
        <v>9</v>
      </c>
      <c r="C19" s="56"/>
      <c r="D19" s="54">
        <v>11065</v>
      </c>
      <c r="E19" s="144">
        <v>2553.0300000000002</v>
      </c>
      <c r="F19" s="144">
        <f>E19*1.19</f>
        <v>3038.1057000000001</v>
      </c>
      <c r="G19" s="66"/>
      <c r="H19" s="66"/>
      <c r="I19" s="71">
        <v>48792</v>
      </c>
      <c r="J19" s="145">
        <v>2501.0500000000002</v>
      </c>
      <c r="K19" s="145">
        <f>J19*1.19</f>
        <v>2976.2494999999999</v>
      </c>
      <c r="L19" s="78"/>
      <c r="M19" s="75">
        <v>101</v>
      </c>
      <c r="N19" s="146">
        <v>148.43</v>
      </c>
      <c r="O19" s="146">
        <f>N19*1.19</f>
        <v>176.6317</v>
      </c>
      <c r="P19" s="84"/>
      <c r="Q19" s="82">
        <f>M19</f>
        <v>101</v>
      </c>
      <c r="R19" s="147">
        <v>181.8</v>
      </c>
      <c r="S19" s="101"/>
      <c r="T19" s="11"/>
      <c r="U19" s="155"/>
      <c r="V19" s="17"/>
      <c r="W19" s="15"/>
    </row>
    <row r="20" spans="1:23" ht="20.25" customHeight="1" x14ac:dyDescent="0.2">
      <c r="A20" s="5"/>
      <c r="B20" s="6" t="s">
        <v>23</v>
      </c>
      <c r="C20" s="52"/>
      <c r="D20" s="52">
        <f>D19/12</f>
        <v>922.08333333333337</v>
      </c>
      <c r="E20" s="144">
        <f>E19/12</f>
        <v>212.75250000000003</v>
      </c>
      <c r="F20" s="144">
        <f>F19/12</f>
        <v>253.17547500000001</v>
      </c>
      <c r="G20" s="67"/>
      <c r="H20" s="67"/>
      <c r="I20" s="67">
        <f>I19/12</f>
        <v>4066</v>
      </c>
      <c r="J20" s="145">
        <f>J19/12</f>
        <v>208.42083333333335</v>
      </c>
      <c r="K20" s="145">
        <f>K19/12</f>
        <v>248.02079166666667</v>
      </c>
      <c r="L20" s="76"/>
      <c r="M20" s="80">
        <f>M19/12</f>
        <v>8.4166666666666661</v>
      </c>
      <c r="N20" s="146">
        <f>N19/12</f>
        <v>12.369166666666667</v>
      </c>
      <c r="O20" s="146">
        <f>O19/12</f>
        <v>14.719308333333332</v>
      </c>
      <c r="P20" s="83"/>
      <c r="Q20" s="83">
        <f>Q19/12</f>
        <v>8.4166666666666661</v>
      </c>
      <c r="R20" s="147">
        <f>R19/12</f>
        <v>15.15</v>
      </c>
      <c r="S20" s="101"/>
      <c r="T20" s="11"/>
      <c r="U20" s="155"/>
      <c r="V20" s="17"/>
      <c r="W20" s="15"/>
    </row>
    <row r="21" spans="1:23" ht="20.25" customHeight="1" x14ac:dyDescent="0.2">
      <c r="A21" s="5"/>
      <c r="B21" s="10"/>
      <c r="C21" s="57"/>
      <c r="D21" s="52"/>
      <c r="E21" s="57"/>
      <c r="F21" s="57"/>
      <c r="G21" s="71"/>
      <c r="H21" s="71"/>
      <c r="I21" s="71"/>
      <c r="J21" s="71"/>
      <c r="K21" s="71"/>
      <c r="L21" s="73"/>
      <c r="M21" s="73"/>
      <c r="N21" s="73"/>
      <c r="O21" s="73"/>
      <c r="P21" s="81"/>
      <c r="Q21" s="81"/>
      <c r="R21" s="106"/>
      <c r="S21" s="101"/>
      <c r="T21" s="11"/>
      <c r="U21" s="155"/>
      <c r="V21" s="17"/>
      <c r="W21" s="15"/>
    </row>
    <row r="22" spans="1:23" ht="28.5" customHeight="1" x14ac:dyDescent="0.2">
      <c r="A22" s="5"/>
      <c r="B22" s="6" t="s">
        <v>24</v>
      </c>
      <c r="C22" s="57"/>
      <c r="D22" s="57"/>
      <c r="E22" s="57"/>
      <c r="F22" s="53" t="s">
        <v>25</v>
      </c>
      <c r="G22" s="71"/>
      <c r="H22" s="71"/>
      <c r="I22" s="71"/>
      <c r="J22" s="71"/>
      <c r="K22" s="68" t="s">
        <v>26</v>
      </c>
      <c r="L22" s="73"/>
      <c r="M22" s="73"/>
      <c r="N22" s="74" t="s">
        <v>27</v>
      </c>
      <c r="O22" s="73"/>
      <c r="P22" s="81"/>
      <c r="Q22" s="81"/>
      <c r="R22" s="106"/>
      <c r="S22" s="101"/>
      <c r="T22" s="11"/>
      <c r="U22" s="155"/>
      <c r="V22" s="18"/>
      <c r="W22" s="15"/>
    </row>
    <row r="23" spans="1:23" ht="16.5" customHeight="1" x14ac:dyDescent="0.2">
      <c r="A23" s="5"/>
      <c r="B23" s="6" t="s">
        <v>32</v>
      </c>
      <c r="C23" s="57"/>
      <c r="D23" s="57"/>
      <c r="E23" s="58">
        <v>0.2235</v>
      </c>
      <c r="F23" s="58">
        <v>0.26600000000000001</v>
      </c>
      <c r="G23" s="71"/>
      <c r="H23" s="71"/>
      <c r="I23" s="71"/>
      <c r="J23" s="72">
        <v>4.8800000000000003E-2</v>
      </c>
      <c r="K23" s="72">
        <v>5.8099999999999999E-2</v>
      </c>
      <c r="L23" s="73"/>
      <c r="M23" s="73"/>
      <c r="N23" s="79">
        <v>1.43</v>
      </c>
      <c r="O23" s="79"/>
      <c r="P23" s="81"/>
      <c r="Q23" s="86">
        <v>1.8</v>
      </c>
      <c r="R23" s="106"/>
      <c r="S23" s="101"/>
      <c r="T23" s="11"/>
      <c r="U23" s="155"/>
      <c r="V23" s="18"/>
      <c r="W23" s="15"/>
    </row>
    <row r="24" spans="1:23" ht="21" customHeight="1" x14ac:dyDescent="0.2">
      <c r="A24" s="5"/>
      <c r="B24" s="2" t="s">
        <v>33</v>
      </c>
      <c r="C24" s="57"/>
      <c r="D24" s="57"/>
      <c r="E24" s="59">
        <v>0.20979999999999999</v>
      </c>
      <c r="F24" s="59">
        <v>0.24970000000000001</v>
      </c>
      <c r="G24" s="71"/>
      <c r="H24" s="71"/>
      <c r="I24" s="71"/>
      <c r="J24" s="72">
        <v>4.3099999999999999E-2</v>
      </c>
      <c r="K24" s="72">
        <v>5.1299999999999998E-2</v>
      </c>
      <c r="L24" s="73"/>
      <c r="M24" s="73"/>
      <c r="N24" s="73"/>
      <c r="O24" s="73"/>
      <c r="P24" s="81"/>
      <c r="Q24" s="81"/>
      <c r="R24" s="106"/>
      <c r="S24" s="101"/>
      <c r="T24" s="11"/>
      <c r="U24" s="155"/>
      <c r="V24" s="18"/>
      <c r="W24" s="15"/>
    </row>
    <row r="25" spans="1:23" ht="20.25" customHeight="1" x14ac:dyDescent="0.2">
      <c r="A25" s="5"/>
      <c r="B25" s="6" t="s">
        <v>28</v>
      </c>
      <c r="C25" s="57"/>
      <c r="D25" s="57"/>
      <c r="E25" s="55">
        <f>80/12</f>
        <v>6.666666666666667</v>
      </c>
      <c r="F25" s="55">
        <f>E25*1.19</f>
        <v>7.9333333333333336</v>
      </c>
      <c r="G25" s="71"/>
      <c r="H25" s="71"/>
      <c r="I25" s="71"/>
      <c r="J25" s="72">
        <v>10</v>
      </c>
      <c r="K25" s="72">
        <v>11.9</v>
      </c>
      <c r="L25" s="76"/>
      <c r="M25" s="76"/>
      <c r="N25" s="79">
        <f>48/12</f>
        <v>4</v>
      </c>
      <c r="O25" s="79"/>
      <c r="P25" s="83"/>
      <c r="Q25" s="84"/>
      <c r="R25" s="104"/>
      <c r="S25" s="101"/>
      <c r="T25" s="11"/>
      <c r="U25" s="155"/>
      <c r="V25" s="18"/>
      <c r="W25" s="15"/>
    </row>
    <row r="26" spans="1:23" ht="20.25" customHeight="1" x14ac:dyDescent="0.2">
      <c r="A26" s="5"/>
      <c r="B26" s="3" t="s">
        <v>34</v>
      </c>
      <c r="C26" s="60"/>
      <c r="D26" s="60"/>
      <c r="E26" s="148">
        <v>115</v>
      </c>
      <c r="F26" s="148">
        <v>136.85</v>
      </c>
      <c r="G26" s="71"/>
      <c r="H26" s="71"/>
      <c r="I26" s="71"/>
      <c r="J26" s="72">
        <v>120</v>
      </c>
      <c r="K26" s="72">
        <v>142.80000000000001</v>
      </c>
      <c r="L26" s="76"/>
      <c r="M26" s="79"/>
      <c r="N26" s="76"/>
      <c r="O26" s="76"/>
      <c r="P26" s="83"/>
      <c r="Q26" s="85"/>
      <c r="R26" s="104"/>
      <c r="S26" s="101"/>
      <c r="T26" s="11"/>
      <c r="U26" s="155"/>
      <c r="V26" s="18"/>
      <c r="W26" s="15"/>
    </row>
    <row r="27" spans="1:23" ht="20.25" customHeight="1" x14ac:dyDescent="0.25">
      <c r="A27" s="12"/>
      <c r="B27" s="149" t="s">
        <v>29</v>
      </c>
      <c r="C27" s="162"/>
      <c r="D27" s="162"/>
      <c r="E27" s="162"/>
      <c r="F27" s="162"/>
      <c r="G27" s="61"/>
      <c r="H27" s="62"/>
      <c r="I27" s="62"/>
      <c r="J27" s="62"/>
      <c r="K27" s="62"/>
      <c r="L27" s="62"/>
      <c r="M27" s="63"/>
      <c r="N27" s="64"/>
      <c r="O27" s="63"/>
      <c r="P27" s="63"/>
      <c r="Q27" s="65"/>
      <c r="R27" s="63"/>
      <c r="S27" s="11"/>
      <c r="T27" s="11"/>
      <c r="U27" s="155"/>
      <c r="V27" s="18"/>
      <c r="W27" s="15"/>
    </row>
    <row r="28" spans="1:23" ht="20.25" customHeight="1" x14ac:dyDescent="0.25">
      <c r="A28" s="12"/>
      <c r="B28" s="149" t="s">
        <v>30</v>
      </c>
      <c r="C28" s="162"/>
      <c r="D28" s="162"/>
      <c r="E28" s="162"/>
      <c r="F28" s="162"/>
      <c r="G28" s="61"/>
      <c r="H28" s="62"/>
      <c r="I28" s="62"/>
      <c r="J28" s="62"/>
      <c r="K28" s="62"/>
      <c r="L28" s="62"/>
      <c r="M28" s="63"/>
      <c r="N28" s="63"/>
      <c r="O28" s="63"/>
      <c r="P28" s="63"/>
      <c r="Q28" s="65"/>
      <c r="R28" s="63"/>
      <c r="S28" s="11"/>
      <c r="T28" s="11"/>
      <c r="U28" s="155"/>
      <c r="V28" s="18"/>
      <c r="W28" s="15"/>
    </row>
    <row r="29" spans="1:23" ht="20.25" customHeight="1" x14ac:dyDescent="0.25">
      <c r="A29" s="13"/>
      <c r="B29" s="149" t="s">
        <v>31</v>
      </c>
      <c r="C29" s="162"/>
      <c r="D29" s="162"/>
      <c r="E29" s="162"/>
      <c r="F29" s="162"/>
      <c r="G29" s="61"/>
      <c r="H29" s="62"/>
      <c r="I29" s="62"/>
      <c r="J29" s="62"/>
      <c r="K29" s="62"/>
      <c r="L29" s="62"/>
      <c r="M29" s="63"/>
      <c r="N29" s="63"/>
      <c r="O29" s="63"/>
      <c r="P29" s="63"/>
      <c r="Q29" s="63"/>
      <c r="R29" s="63"/>
      <c r="S29" s="11"/>
      <c r="T29" s="11"/>
      <c r="U29" s="155"/>
      <c r="V29" s="18"/>
      <c r="W29" s="15"/>
    </row>
    <row r="30" spans="1:23" x14ac:dyDescent="0.2">
      <c r="U30" s="156"/>
      <c r="V30" s="156"/>
      <c r="W30" s="15"/>
    </row>
  </sheetData>
  <mergeCells count="8">
    <mergeCell ref="C27:F27"/>
    <mergeCell ref="C28:F28"/>
    <mergeCell ref="C29:F29"/>
    <mergeCell ref="B1:R1"/>
    <mergeCell ref="C2:D2"/>
    <mergeCell ref="G2:H2"/>
    <mergeCell ref="L2:M2"/>
    <mergeCell ref="P2:Q2"/>
  </mergeCells>
  <conditionalFormatting sqref="U5:U17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10E1-0DFF-456B-8FF9-76D470F21741}">
  <dimension ref="A1:W29"/>
  <sheetViews>
    <sheetView tabSelected="1" zoomScale="80" zoomScaleNormal="80" workbookViewId="0">
      <selection activeCell="B3" sqref="B3"/>
    </sheetView>
  </sheetViews>
  <sheetFormatPr baseColWidth="10" defaultColWidth="7.5" defaultRowHeight="15" x14ac:dyDescent="0.2"/>
  <cols>
    <col min="1" max="1" width="2.5" style="51" customWidth="1"/>
    <col min="2" max="2" width="19.8984375" style="51" customWidth="1"/>
    <col min="3" max="3" width="12.69921875" style="51" customWidth="1"/>
    <col min="4" max="4" width="8.5" style="51" customWidth="1"/>
    <col min="5" max="6" width="8" style="51" bestFit="1" customWidth="1"/>
    <col min="7" max="7" width="9.09765625" style="51" customWidth="1"/>
    <col min="8" max="8" width="8.296875" style="51" customWidth="1"/>
    <col min="9" max="9" width="7.5" style="51"/>
    <col min="10" max="11" width="8" style="51" bestFit="1" customWidth="1"/>
    <col min="12" max="12" width="10.19921875" style="51" customWidth="1"/>
    <col min="13" max="13" width="9" style="51" customWidth="1"/>
    <col min="14" max="15" width="7.5" style="51"/>
    <col min="16" max="16" width="9.69921875" style="51" customWidth="1"/>
    <col min="17" max="17" width="8.5" style="51" customWidth="1"/>
    <col min="18" max="18" width="7.5" style="51"/>
    <col min="19" max="19" width="9.19921875" style="51" customWidth="1"/>
    <col min="20" max="20" width="8.3984375" style="51" customWidth="1"/>
    <col min="21" max="21" width="9.5" style="51" customWidth="1"/>
    <col min="22" max="22" width="7.5" style="51"/>
    <col min="23" max="16384" width="7.5" style="25"/>
  </cols>
  <sheetData>
    <row r="1" spans="1:23" ht="46.5" customHeight="1" x14ac:dyDescent="0.2">
      <c r="A1" s="20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21" t="s">
        <v>0</v>
      </c>
      <c r="T1" s="22" t="s">
        <v>37</v>
      </c>
      <c r="U1" s="23" t="s">
        <v>1</v>
      </c>
      <c r="V1" s="19"/>
      <c r="W1" s="24"/>
    </row>
    <row r="2" spans="1:23" x14ac:dyDescent="0.2">
      <c r="A2" s="20"/>
      <c r="B2" s="22" t="s">
        <v>38</v>
      </c>
      <c r="C2" s="179" t="s">
        <v>35</v>
      </c>
      <c r="D2" s="180"/>
      <c r="E2" s="26"/>
      <c r="F2" s="27">
        <v>0.19</v>
      </c>
      <c r="G2" s="176" t="s">
        <v>36</v>
      </c>
      <c r="H2" s="175"/>
      <c r="I2" s="28">
        <v>9.7759999999999998</v>
      </c>
      <c r="J2" s="26"/>
      <c r="K2" s="27">
        <v>0.19</v>
      </c>
      <c r="L2" s="177" t="s">
        <v>2</v>
      </c>
      <c r="M2" s="175"/>
      <c r="N2" s="29"/>
      <c r="O2" s="27">
        <v>7.0000000000000007E-2</v>
      </c>
      <c r="P2" s="177" t="s">
        <v>3</v>
      </c>
      <c r="Q2" s="175"/>
      <c r="R2" s="29"/>
      <c r="S2" s="26"/>
      <c r="T2" s="26"/>
      <c r="U2" s="30"/>
      <c r="V2" s="31"/>
      <c r="W2" s="24"/>
    </row>
    <row r="3" spans="1:23" ht="27" customHeight="1" x14ac:dyDescent="0.2">
      <c r="A3" s="20"/>
      <c r="B3" s="21"/>
      <c r="C3" s="21" t="s">
        <v>4</v>
      </c>
      <c r="D3" s="21" t="s">
        <v>5</v>
      </c>
      <c r="E3" s="21" t="s">
        <v>6</v>
      </c>
      <c r="F3" s="21" t="s">
        <v>7</v>
      </c>
      <c r="G3" s="21" t="s">
        <v>4</v>
      </c>
      <c r="H3" s="21" t="s">
        <v>5</v>
      </c>
      <c r="I3" s="21" t="s">
        <v>8</v>
      </c>
      <c r="J3" s="21" t="s">
        <v>6</v>
      </c>
      <c r="K3" s="21" t="s">
        <v>7</v>
      </c>
      <c r="L3" s="21" t="s">
        <v>4</v>
      </c>
      <c r="M3" s="21" t="s">
        <v>5</v>
      </c>
      <c r="N3" s="21" t="s">
        <v>6</v>
      </c>
      <c r="O3" s="21" t="s">
        <v>7</v>
      </c>
      <c r="P3" s="21" t="s">
        <v>4</v>
      </c>
      <c r="Q3" s="21" t="s">
        <v>5</v>
      </c>
      <c r="R3" s="21" t="s">
        <v>6</v>
      </c>
      <c r="S3" s="26"/>
      <c r="T3" s="26"/>
      <c r="U3" s="30"/>
      <c r="V3" s="31"/>
      <c r="W3" s="24"/>
    </row>
    <row r="4" spans="1:23" ht="20.25" customHeight="1" x14ac:dyDescent="0.2">
      <c r="A4" s="20"/>
      <c r="B4" s="21" t="s">
        <v>9</v>
      </c>
      <c r="C4" s="32">
        <v>64005</v>
      </c>
      <c r="D4" s="32"/>
      <c r="E4" s="33"/>
      <c r="F4" s="33"/>
      <c r="G4" s="32">
        <v>48553</v>
      </c>
      <c r="H4" s="32"/>
      <c r="I4" s="33"/>
      <c r="J4" s="33"/>
      <c r="K4" s="33"/>
      <c r="L4" s="32">
        <v>490</v>
      </c>
      <c r="M4" s="32"/>
      <c r="N4" s="33"/>
      <c r="O4" s="33"/>
      <c r="P4" s="32">
        <f>L4</f>
        <v>490</v>
      </c>
      <c r="Q4" s="33"/>
      <c r="R4" s="33"/>
      <c r="S4" s="33"/>
      <c r="T4" s="33"/>
      <c r="U4" s="34"/>
      <c r="V4" s="35"/>
      <c r="W4" s="24"/>
    </row>
    <row r="5" spans="1:23" ht="20.25" customHeight="1" x14ac:dyDescent="0.2">
      <c r="A5" s="20"/>
      <c r="B5" s="21" t="s">
        <v>10</v>
      </c>
      <c r="C5" s="32">
        <v>64862</v>
      </c>
      <c r="D5" s="32">
        <f t="shared" ref="D5:D16" si="0">IF(C5=0,0,SUM(C5-C4))</f>
        <v>857</v>
      </c>
      <c r="E5" s="36">
        <f t="shared" ref="E5:E11" si="1">(D5*$E$23)+$E$25</f>
        <v>198.20616666666666</v>
      </c>
      <c r="F5" s="36">
        <f t="shared" ref="F5:F16" si="2">IF(D5=0,0,(E5*1.19))</f>
        <v>235.86533833333331</v>
      </c>
      <c r="G5" s="32">
        <v>48750</v>
      </c>
      <c r="H5" s="32">
        <f t="shared" ref="H5:H16" si="3">IF(G5=0,0,SUM(G5-G4))</f>
        <v>197</v>
      </c>
      <c r="I5" s="32">
        <f t="shared" ref="I5:I16" si="4">H5*$I$2</f>
        <v>1925.8720000000001</v>
      </c>
      <c r="J5" s="36">
        <f t="shared" ref="J5:J11" si="5">I5*$J$23+$J$25</f>
        <v>103.9825536</v>
      </c>
      <c r="K5" s="36">
        <f t="shared" ref="K5:K16" si="6">J5*1.19</f>
        <v>123.73923878399999</v>
      </c>
      <c r="L5" s="32">
        <v>496</v>
      </c>
      <c r="M5" s="32">
        <f t="shared" ref="M5:M10" si="7">IF(L5=0,0,SUM(L5-L4))</f>
        <v>6</v>
      </c>
      <c r="N5" s="37">
        <f t="shared" ref="N5:N16" si="8">(M5*$N$23)+N25</f>
        <v>12.58</v>
      </c>
      <c r="O5" s="37">
        <f t="shared" ref="O5:O16" si="9">N5*1.07</f>
        <v>13.460600000000001</v>
      </c>
      <c r="P5" s="32">
        <f t="shared" ref="P5:P16" si="10">L5</f>
        <v>496</v>
      </c>
      <c r="Q5" s="32">
        <f t="shared" ref="Q5:Q16" si="11">IF(P5=0,0,SUM(P5-P4))</f>
        <v>6</v>
      </c>
      <c r="R5" s="36">
        <f t="shared" ref="R5:R16" si="12">Q5*$Q$23</f>
        <v>10.8</v>
      </c>
      <c r="S5" s="36">
        <f t="shared" ref="S5:S17" si="13">F5+K5+O5+R5</f>
        <v>383.8651771173333</v>
      </c>
      <c r="T5" s="36">
        <v>552</v>
      </c>
      <c r="U5" s="38">
        <f t="shared" ref="U5:U17" si="14">IF(L5=0,"",T5-S5)</f>
        <v>168.1348228826667</v>
      </c>
      <c r="V5" s="35"/>
      <c r="W5" s="24"/>
    </row>
    <row r="6" spans="1:23" ht="20.25" customHeight="1" x14ac:dyDescent="0.2">
      <c r="A6" s="20"/>
      <c r="B6" s="21" t="s">
        <v>11</v>
      </c>
      <c r="C6" s="32">
        <v>65672</v>
      </c>
      <c r="D6" s="32">
        <f t="shared" si="0"/>
        <v>810</v>
      </c>
      <c r="E6" s="36">
        <f t="shared" si="1"/>
        <v>187.70166666666665</v>
      </c>
      <c r="F6" s="36">
        <f t="shared" si="2"/>
        <v>223.3649833333333</v>
      </c>
      <c r="G6" s="32">
        <v>48840</v>
      </c>
      <c r="H6" s="32">
        <f t="shared" si="3"/>
        <v>90</v>
      </c>
      <c r="I6" s="32">
        <f t="shared" si="4"/>
        <v>879.84</v>
      </c>
      <c r="J6" s="36">
        <f t="shared" si="5"/>
        <v>52.936192000000005</v>
      </c>
      <c r="K6" s="36">
        <f t="shared" si="6"/>
        <v>62.994068480000003</v>
      </c>
      <c r="L6" s="32">
        <v>507</v>
      </c>
      <c r="M6" s="32">
        <f t="shared" si="7"/>
        <v>11</v>
      </c>
      <c r="N6" s="37">
        <f t="shared" si="8"/>
        <v>15.729999999999999</v>
      </c>
      <c r="O6" s="37">
        <f t="shared" si="9"/>
        <v>16.831099999999999</v>
      </c>
      <c r="P6" s="32">
        <f t="shared" si="10"/>
        <v>507</v>
      </c>
      <c r="Q6" s="32">
        <f t="shared" si="11"/>
        <v>11</v>
      </c>
      <c r="R6" s="36">
        <f t="shared" si="12"/>
        <v>19.8</v>
      </c>
      <c r="S6" s="36">
        <f t="shared" si="13"/>
        <v>322.99015181333328</v>
      </c>
      <c r="T6" s="36">
        <v>552</v>
      </c>
      <c r="U6" s="38">
        <f t="shared" si="14"/>
        <v>229.00984818666672</v>
      </c>
      <c r="V6" s="35"/>
      <c r="W6" s="24"/>
    </row>
    <row r="7" spans="1:23" ht="20.25" customHeight="1" x14ac:dyDescent="0.2">
      <c r="A7" s="20"/>
      <c r="B7" s="21" t="s">
        <v>12</v>
      </c>
      <c r="C7" s="32">
        <v>66449</v>
      </c>
      <c r="D7" s="32">
        <f t="shared" si="0"/>
        <v>777</v>
      </c>
      <c r="E7" s="36">
        <f t="shared" si="1"/>
        <v>180.32616666666667</v>
      </c>
      <c r="F7" s="36">
        <f t="shared" si="2"/>
        <v>214.58813833333332</v>
      </c>
      <c r="G7" s="32">
        <v>48916</v>
      </c>
      <c r="H7" s="32">
        <f t="shared" si="3"/>
        <v>76</v>
      </c>
      <c r="I7" s="32">
        <f t="shared" si="4"/>
        <v>742.976</v>
      </c>
      <c r="J7" s="36">
        <f t="shared" si="5"/>
        <v>46.2572288</v>
      </c>
      <c r="K7" s="36">
        <f t="shared" si="6"/>
        <v>55.046102271999999</v>
      </c>
      <c r="L7" s="32">
        <v>514</v>
      </c>
      <c r="M7" s="32">
        <f t="shared" si="7"/>
        <v>7</v>
      </c>
      <c r="N7" s="37">
        <f t="shared" si="8"/>
        <v>10.01</v>
      </c>
      <c r="O7" s="37">
        <f t="shared" si="9"/>
        <v>10.710700000000001</v>
      </c>
      <c r="P7" s="32">
        <f t="shared" si="10"/>
        <v>514</v>
      </c>
      <c r="Q7" s="32">
        <f t="shared" si="11"/>
        <v>7</v>
      </c>
      <c r="R7" s="36">
        <f t="shared" si="12"/>
        <v>12.6</v>
      </c>
      <c r="S7" s="36">
        <f t="shared" si="13"/>
        <v>292.94494060533333</v>
      </c>
      <c r="T7" s="36">
        <v>552</v>
      </c>
      <c r="U7" s="38">
        <f t="shared" si="14"/>
        <v>259.05505939466667</v>
      </c>
      <c r="V7" s="35"/>
      <c r="W7" s="24"/>
    </row>
    <row r="8" spans="1:23" ht="20.25" customHeight="1" x14ac:dyDescent="0.2">
      <c r="A8" s="20"/>
      <c r="B8" s="21" t="s">
        <v>13</v>
      </c>
      <c r="C8" s="32">
        <v>67177</v>
      </c>
      <c r="D8" s="32">
        <f t="shared" si="0"/>
        <v>728</v>
      </c>
      <c r="E8" s="36">
        <f t="shared" si="1"/>
        <v>169.37466666666666</v>
      </c>
      <c r="F8" s="36">
        <f t="shared" si="2"/>
        <v>201.55585333333332</v>
      </c>
      <c r="G8" s="32">
        <v>49003</v>
      </c>
      <c r="H8" s="32">
        <f t="shared" si="3"/>
        <v>87</v>
      </c>
      <c r="I8" s="32">
        <f t="shared" si="4"/>
        <v>850.51199999999994</v>
      </c>
      <c r="J8" s="36">
        <f t="shared" si="5"/>
        <v>51.504985599999998</v>
      </c>
      <c r="K8" s="36">
        <f t="shared" si="6"/>
        <v>61.290932863999991</v>
      </c>
      <c r="L8" s="32">
        <v>519</v>
      </c>
      <c r="M8" s="32">
        <f t="shared" si="7"/>
        <v>5</v>
      </c>
      <c r="N8" s="37">
        <f t="shared" si="8"/>
        <v>7.1499999999999995</v>
      </c>
      <c r="O8" s="37">
        <f t="shared" si="9"/>
        <v>7.6505000000000001</v>
      </c>
      <c r="P8" s="32">
        <f t="shared" si="10"/>
        <v>519</v>
      </c>
      <c r="Q8" s="32">
        <f t="shared" si="11"/>
        <v>5</v>
      </c>
      <c r="R8" s="36">
        <f t="shared" si="12"/>
        <v>9</v>
      </c>
      <c r="S8" s="36">
        <f t="shared" si="13"/>
        <v>279.49728619733332</v>
      </c>
      <c r="T8" s="36">
        <v>552</v>
      </c>
      <c r="U8" s="38">
        <f t="shared" si="14"/>
        <v>272.50271380266668</v>
      </c>
      <c r="V8" s="35"/>
      <c r="W8" s="24"/>
    </row>
    <row r="9" spans="1:23" ht="20.25" customHeight="1" x14ac:dyDescent="0.2">
      <c r="A9" s="20"/>
      <c r="B9" s="21" t="s">
        <v>14</v>
      </c>
      <c r="C9" s="32">
        <v>68076</v>
      </c>
      <c r="D9" s="32">
        <f t="shared" si="0"/>
        <v>899</v>
      </c>
      <c r="E9" s="36">
        <f t="shared" si="1"/>
        <v>207.59316666666666</v>
      </c>
      <c r="F9" s="36">
        <f t="shared" si="2"/>
        <v>247.03586833333333</v>
      </c>
      <c r="G9" s="32">
        <v>49222</v>
      </c>
      <c r="H9" s="32">
        <f t="shared" si="3"/>
        <v>219</v>
      </c>
      <c r="I9" s="32">
        <f t="shared" si="4"/>
        <v>2140.944</v>
      </c>
      <c r="J9" s="36">
        <f t="shared" si="5"/>
        <v>114.4780672</v>
      </c>
      <c r="K9" s="36">
        <f t="shared" si="6"/>
        <v>136.22889996799998</v>
      </c>
      <c r="L9" s="32">
        <v>524</v>
      </c>
      <c r="M9" s="32">
        <f t="shared" si="7"/>
        <v>5</v>
      </c>
      <c r="N9" s="37">
        <f t="shared" si="8"/>
        <v>7.1499999999999995</v>
      </c>
      <c r="O9" s="37">
        <f t="shared" si="9"/>
        <v>7.6505000000000001</v>
      </c>
      <c r="P9" s="32">
        <f t="shared" si="10"/>
        <v>524</v>
      </c>
      <c r="Q9" s="32">
        <f t="shared" si="11"/>
        <v>5</v>
      </c>
      <c r="R9" s="36">
        <f t="shared" si="12"/>
        <v>9</v>
      </c>
      <c r="S9" s="36">
        <f t="shared" si="13"/>
        <v>399.91526830133336</v>
      </c>
      <c r="T9" s="36">
        <v>552</v>
      </c>
      <c r="U9" s="38">
        <f t="shared" si="14"/>
        <v>152.08473169866664</v>
      </c>
      <c r="V9" s="35"/>
      <c r="W9" s="24"/>
    </row>
    <row r="10" spans="1:23" ht="20.25" customHeight="1" x14ac:dyDescent="0.2">
      <c r="A10" s="20"/>
      <c r="B10" s="21" t="s">
        <v>15</v>
      </c>
      <c r="C10" s="32">
        <v>69023</v>
      </c>
      <c r="D10" s="32">
        <f t="shared" si="0"/>
        <v>947</v>
      </c>
      <c r="E10" s="36">
        <f t="shared" si="1"/>
        <v>218.32116666666667</v>
      </c>
      <c r="F10" s="36">
        <f t="shared" si="2"/>
        <v>259.80218833333333</v>
      </c>
      <c r="G10" s="32">
        <v>49539</v>
      </c>
      <c r="H10" s="32">
        <f t="shared" si="3"/>
        <v>317</v>
      </c>
      <c r="I10" s="32">
        <f t="shared" si="4"/>
        <v>3098.9919999999997</v>
      </c>
      <c r="J10" s="36">
        <f t="shared" si="5"/>
        <v>161.23080959999999</v>
      </c>
      <c r="K10" s="36">
        <f t="shared" si="6"/>
        <v>191.86466342399999</v>
      </c>
      <c r="L10" s="32">
        <v>529</v>
      </c>
      <c r="M10" s="32">
        <f t="shared" si="7"/>
        <v>5</v>
      </c>
      <c r="N10" s="37">
        <f t="shared" si="8"/>
        <v>7.1499999999999995</v>
      </c>
      <c r="O10" s="37">
        <f t="shared" si="9"/>
        <v>7.6505000000000001</v>
      </c>
      <c r="P10" s="32">
        <f t="shared" si="10"/>
        <v>529</v>
      </c>
      <c r="Q10" s="32">
        <f t="shared" si="11"/>
        <v>5</v>
      </c>
      <c r="R10" s="36">
        <f t="shared" si="12"/>
        <v>9</v>
      </c>
      <c r="S10" s="36">
        <f t="shared" si="13"/>
        <v>468.31735175733337</v>
      </c>
      <c r="T10" s="36">
        <v>552</v>
      </c>
      <c r="U10" s="38">
        <f t="shared" si="14"/>
        <v>83.68264824266663</v>
      </c>
      <c r="V10" s="35"/>
      <c r="W10" s="24"/>
    </row>
    <row r="11" spans="1:23" ht="20.25" customHeight="1" x14ac:dyDescent="0.2">
      <c r="A11" s="20"/>
      <c r="B11" s="21" t="s">
        <v>16</v>
      </c>
      <c r="C11" s="32">
        <v>69865</v>
      </c>
      <c r="D11" s="32">
        <f t="shared" si="0"/>
        <v>842</v>
      </c>
      <c r="E11" s="36">
        <f t="shared" si="1"/>
        <v>194.85366666666667</v>
      </c>
      <c r="F11" s="36">
        <f t="shared" si="2"/>
        <v>231.87586333333331</v>
      </c>
      <c r="G11" s="32">
        <v>50136</v>
      </c>
      <c r="H11" s="32">
        <f t="shared" si="3"/>
        <v>597</v>
      </c>
      <c r="I11" s="32">
        <f t="shared" si="4"/>
        <v>5836.2719999999999</v>
      </c>
      <c r="J11" s="36">
        <f t="shared" si="5"/>
        <v>294.81007360000001</v>
      </c>
      <c r="K11" s="36">
        <f t="shared" si="6"/>
        <v>350.82398758400001</v>
      </c>
      <c r="L11" s="32">
        <v>533</v>
      </c>
      <c r="M11" s="32">
        <f t="shared" ref="M11:M16" si="15">IF(L11=0,0,SUM(L11-L10))</f>
        <v>4</v>
      </c>
      <c r="N11" s="37">
        <f t="shared" si="8"/>
        <v>5.72</v>
      </c>
      <c r="O11" s="37">
        <f t="shared" si="9"/>
        <v>6.1204000000000001</v>
      </c>
      <c r="P11" s="32">
        <f t="shared" si="10"/>
        <v>533</v>
      </c>
      <c r="Q11" s="32">
        <f t="shared" si="11"/>
        <v>4</v>
      </c>
      <c r="R11" s="36">
        <f t="shared" si="12"/>
        <v>7.2</v>
      </c>
      <c r="S11" s="36">
        <f t="shared" si="13"/>
        <v>596.02025091733344</v>
      </c>
      <c r="T11" s="36">
        <v>552</v>
      </c>
      <c r="U11" s="38">
        <f t="shared" si="14"/>
        <v>-44.020250917333442</v>
      </c>
      <c r="V11" s="35"/>
      <c r="W11" s="24"/>
    </row>
    <row r="12" spans="1:23" ht="20.25" customHeight="1" x14ac:dyDescent="0.2">
      <c r="A12" s="20"/>
      <c r="B12" s="21" t="s">
        <v>17</v>
      </c>
      <c r="C12" s="32">
        <v>70739</v>
      </c>
      <c r="D12" s="32">
        <f t="shared" si="0"/>
        <v>874</v>
      </c>
      <c r="E12" s="36">
        <f>(D12*$E$24)+($E$26/12)</f>
        <v>192.94853333333333</v>
      </c>
      <c r="F12" s="36">
        <f t="shared" si="2"/>
        <v>229.60875466666664</v>
      </c>
      <c r="G12" s="32">
        <v>50907</v>
      </c>
      <c r="H12" s="32">
        <f t="shared" si="3"/>
        <v>771</v>
      </c>
      <c r="I12" s="32">
        <f t="shared" si="4"/>
        <v>7537.2960000000003</v>
      </c>
      <c r="J12" s="36">
        <f>I12*$J$24+($J$26/12)</f>
        <v>334.85745760000003</v>
      </c>
      <c r="K12" s="36">
        <f t="shared" si="6"/>
        <v>398.48037454400003</v>
      </c>
      <c r="L12" s="32">
        <v>542</v>
      </c>
      <c r="M12" s="32">
        <f t="shared" si="15"/>
        <v>9</v>
      </c>
      <c r="N12" s="37">
        <f t="shared" si="8"/>
        <v>12.87</v>
      </c>
      <c r="O12" s="37">
        <f t="shared" si="9"/>
        <v>13.770899999999999</v>
      </c>
      <c r="P12" s="32">
        <f t="shared" si="10"/>
        <v>542</v>
      </c>
      <c r="Q12" s="32">
        <f t="shared" si="11"/>
        <v>9</v>
      </c>
      <c r="R12" s="36">
        <f t="shared" si="12"/>
        <v>16.2</v>
      </c>
      <c r="S12" s="36">
        <f t="shared" si="13"/>
        <v>658.0600292106667</v>
      </c>
      <c r="T12" s="36">
        <v>552</v>
      </c>
      <c r="U12" s="38">
        <f t="shared" si="14"/>
        <v>-106.0600292106667</v>
      </c>
      <c r="V12" s="35"/>
      <c r="W12" s="24"/>
    </row>
    <row r="13" spans="1:23" ht="20.25" customHeight="1" x14ac:dyDescent="0.2">
      <c r="A13" s="20"/>
      <c r="B13" s="21" t="s">
        <v>18</v>
      </c>
      <c r="C13" s="32"/>
      <c r="D13" s="32">
        <f t="shared" si="0"/>
        <v>0</v>
      </c>
      <c r="E13" s="36">
        <f t="shared" ref="E13:E16" si="16">(D13*$E$24)+($E$26/12)</f>
        <v>9.5833333333333339</v>
      </c>
      <c r="F13" s="36">
        <f t="shared" si="2"/>
        <v>0</v>
      </c>
      <c r="G13" s="32"/>
      <c r="H13" s="32">
        <f t="shared" si="3"/>
        <v>0</v>
      </c>
      <c r="I13" s="32">
        <f t="shared" si="4"/>
        <v>0</v>
      </c>
      <c r="J13" s="36">
        <f t="shared" ref="J13:J16" si="17">I13*$J$24+($J$26/12)</f>
        <v>10</v>
      </c>
      <c r="K13" s="36">
        <f t="shared" si="6"/>
        <v>11.899999999999999</v>
      </c>
      <c r="L13" s="32"/>
      <c r="M13" s="32">
        <f t="shared" si="15"/>
        <v>0</v>
      </c>
      <c r="N13" s="37">
        <f t="shared" si="8"/>
        <v>0</v>
      </c>
      <c r="O13" s="37">
        <f t="shared" si="9"/>
        <v>0</v>
      </c>
      <c r="P13" s="32">
        <f t="shared" si="10"/>
        <v>0</v>
      </c>
      <c r="Q13" s="32">
        <f t="shared" si="11"/>
        <v>0</v>
      </c>
      <c r="R13" s="36">
        <f t="shared" si="12"/>
        <v>0</v>
      </c>
      <c r="S13" s="36">
        <f t="shared" si="13"/>
        <v>11.899999999999999</v>
      </c>
      <c r="T13" s="36">
        <v>552</v>
      </c>
      <c r="U13" s="38" t="str">
        <f t="shared" si="14"/>
        <v/>
      </c>
      <c r="V13" s="35"/>
      <c r="W13" s="24"/>
    </row>
    <row r="14" spans="1:23" ht="20.25" customHeight="1" x14ac:dyDescent="0.2">
      <c r="A14" s="20"/>
      <c r="B14" s="21" t="s">
        <v>19</v>
      </c>
      <c r="C14" s="32"/>
      <c r="D14" s="32">
        <f t="shared" si="0"/>
        <v>0</v>
      </c>
      <c r="E14" s="36">
        <f t="shared" si="16"/>
        <v>9.5833333333333339</v>
      </c>
      <c r="F14" s="36">
        <f t="shared" si="2"/>
        <v>0</v>
      </c>
      <c r="G14" s="32"/>
      <c r="H14" s="32">
        <f t="shared" si="3"/>
        <v>0</v>
      </c>
      <c r="I14" s="32">
        <f t="shared" si="4"/>
        <v>0</v>
      </c>
      <c r="J14" s="36">
        <f t="shared" si="17"/>
        <v>10</v>
      </c>
      <c r="K14" s="36">
        <f t="shared" si="6"/>
        <v>11.899999999999999</v>
      </c>
      <c r="L14" s="32"/>
      <c r="M14" s="32">
        <f t="shared" si="15"/>
        <v>0</v>
      </c>
      <c r="N14" s="37">
        <f t="shared" si="8"/>
        <v>0</v>
      </c>
      <c r="O14" s="37">
        <f t="shared" si="9"/>
        <v>0</v>
      </c>
      <c r="P14" s="32">
        <f t="shared" si="10"/>
        <v>0</v>
      </c>
      <c r="Q14" s="32">
        <f t="shared" si="11"/>
        <v>0</v>
      </c>
      <c r="R14" s="36">
        <f t="shared" si="12"/>
        <v>0</v>
      </c>
      <c r="S14" s="36">
        <f t="shared" si="13"/>
        <v>11.899999999999999</v>
      </c>
      <c r="T14" s="36">
        <v>552</v>
      </c>
      <c r="U14" s="38" t="str">
        <f t="shared" si="14"/>
        <v/>
      </c>
      <c r="V14" s="35"/>
      <c r="W14" s="24"/>
    </row>
    <row r="15" spans="1:23" ht="20.25" customHeight="1" x14ac:dyDescent="0.2">
      <c r="A15" s="20"/>
      <c r="B15" s="21" t="s">
        <v>20</v>
      </c>
      <c r="C15" s="32"/>
      <c r="D15" s="32">
        <f t="shared" si="0"/>
        <v>0</v>
      </c>
      <c r="E15" s="36">
        <f t="shared" si="16"/>
        <v>9.5833333333333339</v>
      </c>
      <c r="F15" s="36">
        <f t="shared" si="2"/>
        <v>0</v>
      </c>
      <c r="G15" s="32"/>
      <c r="H15" s="32">
        <f t="shared" si="3"/>
        <v>0</v>
      </c>
      <c r="I15" s="32">
        <f t="shared" si="4"/>
        <v>0</v>
      </c>
      <c r="J15" s="36">
        <f t="shared" si="17"/>
        <v>10</v>
      </c>
      <c r="K15" s="36">
        <f t="shared" si="6"/>
        <v>11.899999999999999</v>
      </c>
      <c r="L15" s="32"/>
      <c r="M15" s="32">
        <f t="shared" si="15"/>
        <v>0</v>
      </c>
      <c r="N15" s="37">
        <f t="shared" si="8"/>
        <v>0</v>
      </c>
      <c r="O15" s="37">
        <f t="shared" si="9"/>
        <v>0</v>
      </c>
      <c r="P15" s="32">
        <f t="shared" si="10"/>
        <v>0</v>
      </c>
      <c r="Q15" s="32">
        <f t="shared" si="11"/>
        <v>0</v>
      </c>
      <c r="R15" s="36">
        <f t="shared" si="12"/>
        <v>0</v>
      </c>
      <c r="S15" s="36">
        <f t="shared" si="13"/>
        <v>11.899999999999999</v>
      </c>
      <c r="T15" s="36">
        <v>552</v>
      </c>
      <c r="U15" s="38" t="str">
        <f t="shared" si="14"/>
        <v/>
      </c>
      <c r="V15" s="35"/>
      <c r="W15" s="24"/>
    </row>
    <row r="16" spans="1:23" ht="20.25" customHeight="1" x14ac:dyDescent="0.2">
      <c r="A16" s="20"/>
      <c r="B16" s="21" t="s">
        <v>21</v>
      </c>
      <c r="C16" s="32"/>
      <c r="D16" s="32">
        <f t="shared" si="0"/>
        <v>0</v>
      </c>
      <c r="E16" s="36">
        <f t="shared" si="16"/>
        <v>9.5833333333333339</v>
      </c>
      <c r="F16" s="36">
        <f t="shared" si="2"/>
        <v>0</v>
      </c>
      <c r="G16" s="32"/>
      <c r="H16" s="32">
        <f t="shared" si="3"/>
        <v>0</v>
      </c>
      <c r="I16" s="32">
        <f t="shared" si="4"/>
        <v>0</v>
      </c>
      <c r="J16" s="36">
        <f t="shared" si="17"/>
        <v>10</v>
      </c>
      <c r="K16" s="36">
        <f t="shared" si="6"/>
        <v>11.899999999999999</v>
      </c>
      <c r="L16" s="32"/>
      <c r="M16" s="32">
        <f t="shared" si="15"/>
        <v>0</v>
      </c>
      <c r="N16" s="37">
        <f t="shared" si="8"/>
        <v>0</v>
      </c>
      <c r="O16" s="37">
        <f t="shared" si="9"/>
        <v>0</v>
      </c>
      <c r="P16" s="32">
        <f t="shared" si="10"/>
        <v>0</v>
      </c>
      <c r="Q16" s="32">
        <f t="shared" si="11"/>
        <v>0</v>
      </c>
      <c r="R16" s="36">
        <f t="shared" si="12"/>
        <v>0</v>
      </c>
      <c r="S16" s="36">
        <f t="shared" si="13"/>
        <v>11.899999999999999</v>
      </c>
      <c r="T16" s="36">
        <v>552</v>
      </c>
      <c r="U16" s="38" t="str">
        <f t="shared" si="14"/>
        <v/>
      </c>
      <c r="V16" s="35"/>
      <c r="W16" s="24"/>
    </row>
    <row r="17" spans="1:23" ht="20.25" customHeight="1" x14ac:dyDescent="0.2">
      <c r="A17" s="20"/>
      <c r="B17" s="21" t="s">
        <v>22</v>
      </c>
      <c r="C17" s="39"/>
      <c r="D17" s="32">
        <f>SUM(D5:D16)</f>
        <v>6734</v>
      </c>
      <c r="E17" s="36">
        <f>SUM(E5:E16)</f>
        <v>1587.6585333333328</v>
      </c>
      <c r="F17" s="36">
        <f>SUM(F5:F16)</f>
        <v>1843.6969880000001</v>
      </c>
      <c r="G17" s="39"/>
      <c r="H17" s="32">
        <f>SUM(H5:H16)</f>
        <v>2354</v>
      </c>
      <c r="I17" s="32">
        <f>SUM(I5:I16)</f>
        <v>23012.703999999998</v>
      </c>
      <c r="J17" s="36">
        <f>SUM(J5:J16)</f>
        <v>1200.057368</v>
      </c>
      <c r="K17" s="36">
        <f>SUM(K5:K16)</f>
        <v>1428.0682679200004</v>
      </c>
      <c r="L17" s="39"/>
      <c r="M17" s="32">
        <f>SUM(M5:M16)</f>
        <v>52</v>
      </c>
      <c r="N17" s="36">
        <f>SUM(N5:N16)</f>
        <v>78.36</v>
      </c>
      <c r="O17" s="36">
        <f>SUM(O5:O16)</f>
        <v>83.845200000000006</v>
      </c>
      <c r="P17" s="32"/>
      <c r="Q17" s="32">
        <f>SUM(Q5:Q16)</f>
        <v>52</v>
      </c>
      <c r="R17" s="36">
        <f>SUM(R5:R16)</f>
        <v>93.600000000000009</v>
      </c>
      <c r="S17" s="36">
        <f t="shared" si="13"/>
        <v>3449.2104559200006</v>
      </c>
      <c r="T17" s="36">
        <f>SUM(T5:T16)</f>
        <v>6624</v>
      </c>
      <c r="U17" s="38" t="str">
        <f t="shared" si="14"/>
        <v/>
      </c>
      <c r="V17" s="35"/>
      <c r="W17" s="24"/>
    </row>
    <row r="18" spans="1:23" ht="20.25" customHeight="1" x14ac:dyDescent="0.2">
      <c r="A18" s="20"/>
      <c r="B18" s="29"/>
      <c r="C18" s="39"/>
      <c r="D18" s="32"/>
      <c r="E18" s="36"/>
      <c r="F18" s="36"/>
      <c r="G18" s="32"/>
      <c r="H18" s="32"/>
      <c r="I18" s="32"/>
      <c r="J18" s="36"/>
      <c r="K18" s="36"/>
      <c r="L18" s="32"/>
      <c r="M18" s="32"/>
      <c r="N18" s="36"/>
      <c r="O18" s="36"/>
      <c r="P18" s="32"/>
      <c r="Q18" s="32"/>
      <c r="R18" s="36"/>
      <c r="S18" s="36"/>
      <c r="T18" s="33"/>
      <c r="U18" s="34"/>
      <c r="V18" s="35"/>
      <c r="W18" s="24"/>
    </row>
    <row r="19" spans="1:23" ht="20.25" customHeight="1" x14ac:dyDescent="0.2">
      <c r="A19" s="20"/>
      <c r="B19" s="21" t="s">
        <v>9</v>
      </c>
      <c r="C19" s="39"/>
      <c r="D19" s="32">
        <v>11065</v>
      </c>
      <c r="E19" s="45">
        <v>2553.0300000000002</v>
      </c>
      <c r="F19" s="45">
        <f>E19*1.19</f>
        <v>3038.1057000000001</v>
      </c>
      <c r="G19" s="39"/>
      <c r="H19" s="39"/>
      <c r="I19" s="40">
        <v>48792</v>
      </c>
      <c r="J19" s="45">
        <v>2501.0500000000002</v>
      </c>
      <c r="K19" s="45">
        <f>J19*1.19</f>
        <v>2976.2494999999999</v>
      </c>
      <c r="L19" s="39"/>
      <c r="M19" s="32">
        <v>101</v>
      </c>
      <c r="N19" s="45">
        <v>148.43</v>
      </c>
      <c r="O19" s="45">
        <f>N19*1.19</f>
        <v>176.6317</v>
      </c>
      <c r="P19" s="39"/>
      <c r="Q19" s="32">
        <f>M19</f>
        <v>101</v>
      </c>
      <c r="R19" s="45">
        <v>181.8</v>
      </c>
      <c r="S19" s="40"/>
      <c r="T19" s="40"/>
      <c r="U19" s="34"/>
      <c r="V19" s="35"/>
      <c r="W19" s="24"/>
    </row>
    <row r="20" spans="1:23" ht="20.25" customHeight="1" x14ac:dyDescent="0.2">
      <c r="A20" s="20"/>
      <c r="B20" s="21" t="s">
        <v>23</v>
      </c>
      <c r="C20" s="33"/>
      <c r="D20" s="33">
        <f>D19/12</f>
        <v>922.08333333333337</v>
      </c>
      <c r="E20" s="45">
        <f>E19/12</f>
        <v>212.75250000000003</v>
      </c>
      <c r="F20" s="45">
        <f>F19/12</f>
        <v>253.17547500000001</v>
      </c>
      <c r="G20" s="33"/>
      <c r="H20" s="33"/>
      <c r="I20" s="33">
        <f>I19/12</f>
        <v>4066</v>
      </c>
      <c r="J20" s="45">
        <f>J19/12</f>
        <v>208.42083333333335</v>
      </c>
      <c r="K20" s="45">
        <f>K19/12</f>
        <v>248.02079166666667</v>
      </c>
      <c r="L20" s="33"/>
      <c r="M20" s="41">
        <f>M19/12</f>
        <v>8.4166666666666661</v>
      </c>
      <c r="N20" s="45">
        <f>N19/12</f>
        <v>12.369166666666667</v>
      </c>
      <c r="O20" s="45">
        <f>O19/12</f>
        <v>14.719308333333332</v>
      </c>
      <c r="P20" s="33"/>
      <c r="Q20" s="33">
        <f>Q19/12</f>
        <v>8.4166666666666661</v>
      </c>
      <c r="R20" s="45">
        <f>R19/12</f>
        <v>15.15</v>
      </c>
      <c r="S20" s="40"/>
      <c r="T20" s="40"/>
      <c r="U20" s="34"/>
      <c r="V20" s="35"/>
      <c r="W20" s="24"/>
    </row>
    <row r="21" spans="1:23" ht="20.25" customHeight="1" x14ac:dyDescent="0.2">
      <c r="A21" s="20"/>
      <c r="B21" s="29"/>
      <c r="C21" s="40"/>
      <c r="D21" s="33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34"/>
      <c r="V21" s="35"/>
      <c r="W21" s="24"/>
    </row>
    <row r="22" spans="1:23" ht="28.5" customHeight="1" x14ac:dyDescent="0.2">
      <c r="A22" s="20"/>
      <c r="B22" s="21" t="s">
        <v>24</v>
      </c>
      <c r="C22" s="40"/>
      <c r="D22" s="40"/>
      <c r="E22" s="40"/>
      <c r="F22" s="42" t="s">
        <v>25</v>
      </c>
      <c r="G22" s="40"/>
      <c r="H22" s="40"/>
      <c r="I22" s="40"/>
      <c r="J22" s="40"/>
      <c r="K22" s="42" t="s">
        <v>26</v>
      </c>
      <c r="L22" s="40"/>
      <c r="M22" s="40"/>
      <c r="N22" s="42" t="s">
        <v>27</v>
      </c>
      <c r="O22" s="40"/>
      <c r="P22" s="40"/>
      <c r="Q22" s="40"/>
      <c r="R22" s="40"/>
      <c r="S22" s="40"/>
      <c r="T22" s="40"/>
      <c r="U22" s="34"/>
      <c r="V22" s="43"/>
      <c r="W22" s="24"/>
    </row>
    <row r="23" spans="1:23" ht="16.5" customHeight="1" x14ac:dyDescent="0.2">
      <c r="A23" s="20"/>
      <c r="B23" s="21" t="s">
        <v>32</v>
      </c>
      <c r="C23" s="40"/>
      <c r="D23" s="40"/>
      <c r="E23" s="44">
        <v>0.2235</v>
      </c>
      <c r="F23" s="44">
        <v>0.26600000000000001</v>
      </c>
      <c r="G23" s="40"/>
      <c r="H23" s="40"/>
      <c r="I23" s="40"/>
      <c r="J23" s="45">
        <v>4.8800000000000003E-2</v>
      </c>
      <c r="K23" s="45">
        <v>5.8099999999999999E-2</v>
      </c>
      <c r="L23" s="40"/>
      <c r="M23" s="40"/>
      <c r="N23" s="36">
        <v>1.43</v>
      </c>
      <c r="O23" s="36"/>
      <c r="P23" s="40"/>
      <c r="Q23" s="45">
        <v>1.8</v>
      </c>
      <c r="R23" s="40"/>
      <c r="S23" s="40"/>
      <c r="T23" s="40"/>
      <c r="U23" s="34"/>
      <c r="V23" s="43"/>
      <c r="W23" s="24"/>
    </row>
    <row r="24" spans="1:23" ht="21" customHeight="1" x14ac:dyDescent="0.2">
      <c r="A24" s="20"/>
      <c r="B24" s="22" t="s">
        <v>33</v>
      </c>
      <c r="C24" s="40"/>
      <c r="D24" s="40"/>
      <c r="E24" s="46">
        <v>0.20979999999999999</v>
      </c>
      <c r="F24" s="47">
        <v>0.24970000000000001</v>
      </c>
      <c r="G24" s="40"/>
      <c r="H24" s="40"/>
      <c r="I24" s="40"/>
      <c r="J24" s="45">
        <v>4.3099999999999999E-2</v>
      </c>
      <c r="K24" s="45">
        <v>5.1299999999999998E-2</v>
      </c>
      <c r="L24" s="40"/>
      <c r="M24" s="40"/>
      <c r="N24" s="40"/>
      <c r="O24" s="40"/>
      <c r="P24" s="40"/>
      <c r="Q24" s="40"/>
      <c r="R24" s="40"/>
      <c r="S24" s="40"/>
      <c r="T24" s="40"/>
      <c r="U24" s="34"/>
      <c r="V24" s="43"/>
      <c r="W24" s="24"/>
    </row>
    <row r="25" spans="1:23" ht="20.25" customHeight="1" x14ac:dyDescent="0.2">
      <c r="A25" s="20"/>
      <c r="B25" s="21" t="s">
        <v>28</v>
      </c>
      <c r="C25" s="48"/>
      <c r="D25" s="48"/>
      <c r="E25" s="36">
        <f>80/12</f>
        <v>6.666666666666667</v>
      </c>
      <c r="F25" s="36">
        <f>E25*1.19</f>
        <v>7.9333333333333336</v>
      </c>
      <c r="G25" s="40"/>
      <c r="H25" s="40"/>
      <c r="I25" s="40"/>
      <c r="J25" s="45">
        <v>10</v>
      </c>
      <c r="K25" s="45">
        <v>11.9</v>
      </c>
      <c r="L25" s="33"/>
      <c r="M25" s="33"/>
      <c r="N25" s="36">
        <f>48/12</f>
        <v>4</v>
      </c>
      <c r="O25" s="36"/>
      <c r="P25" s="33"/>
      <c r="Q25" s="39"/>
      <c r="R25" s="33"/>
      <c r="S25" s="40"/>
      <c r="T25" s="40"/>
      <c r="U25" s="34"/>
      <c r="V25" s="43"/>
      <c r="W25" s="24"/>
    </row>
    <row r="26" spans="1:23" ht="20.25" customHeight="1" x14ac:dyDescent="0.2">
      <c r="A26" s="20"/>
      <c r="B26" s="161" t="s">
        <v>34</v>
      </c>
      <c r="C26" s="157"/>
      <c r="D26" s="157"/>
      <c r="E26" s="158">
        <v>115</v>
      </c>
      <c r="F26" s="45">
        <v>136.85</v>
      </c>
      <c r="G26" s="40"/>
      <c r="H26" s="40"/>
      <c r="I26" s="40"/>
      <c r="J26" s="45">
        <v>120</v>
      </c>
      <c r="K26" s="45">
        <v>142.80000000000001</v>
      </c>
      <c r="L26" s="33"/>
      <c r="M26" s="36"/>
      <c r="N26" s="33"/>
      <c r="O26" s="33"/>
      <c r="P26" s="33"/>
      <c r="Q26" s="41"/>
      <c r="R26" s="33"/>
      <c r="S26" s="40"/>
      <c r="T26" s="40"/>
      <c r="U26" s="34"/>
      <c r="V26" s="43"/>
      <c r="W26" s="24"/>
    </row>
    <row r="27" spans="1:23" ht="20.25" customHeight="1" x14ac:dyDescent="0.25">
      <c r="A27" s="159"/>
      <c r="B27" s="49" t="s">
        <v>29</v>
      </c>
      <c r="C27" s="178"/>
      <c r="D27" s="178"/>
      <c r="E27" s="178"/>
      <c r="F27" s="50"/>
      <c r="G27" s="40"/>
      <c r="H27" s="40"/>
      <c r="I27" s="40"/>
      <c r="J27" s="40"/>
      <c r="K27" s="40"/>
      <c r="L27" s="40"/>
      <c r="M27" s="33"/>
      <c r="N27" s="36"/>
      <c r="O27" s="33"/>
      <c r="P27" s="33"/>
      <c r="Q27" s="41"/>
      <c r="R27" s="33"/>
      <c r="S27" s="40"/>
      <c r="T27" s="40"/>
      <c r="U27" s="34"/>
      <c r="V27" s="43"/>
      <c r="W27" s="24"/>
    </row>
    <row r="28" spans="1:23" ht="20.25" customHeight="1" x14ac:dyDescent="0.25">
      <c r="A28" s="159"/>
      <c r="B28" s="49" t="s">
        <v>30</v>
      </c>
      <c r="C28" s="173"/>
      <c r="D28" s="173"/>
      <c r="E28" s="173"/>
      <c r="F28" s="50"/>
      <c r="G28" s="40"/>
      <c r="H28" s="40"/>
      <c r="I28" s="40"/>
      <c r="J28" s="40"/>
      <c r="K28" s="40"/>
      <c r="L28" s="40"/>
      <c r="M28" s="33"/>
      <c r="N28" s="33"/>
      <c r="O28" s="33"/>
      <c r="P28" s="33"/>
      <c r="Q28" s="41"/>
      <c r="R28" s="33"/>
      <c r="S28" s="40"/>
      <c r="T28" s="40"/>
      <c r="U28" s="34"/>
      <c r="V28" s="43"/>
      <c r="W28" s="24"/>
    </row>
    <row r="29" spans="1:23" ht="20.25" customHeight="1" x14ac:dyDescent="0.25">
      <c r="A29" s="160"/>
      <c r="B29" s="49" t="s">
        <v>31</v>
      </c>
      <c r="C29" s="174"/>
      <c r="D29" s="174"/>
      <c r="E29" s="174"/>
      <c r="F29" s="50"/>
      <c r="G29" s="40"/>
      <c r="H29" s="40"/>
      <c r="I29" s="40"/>
      <c r="J29" s="40"/>
      <c r="K29" s="40"/>
      <c r="L29" s="40"/>
      <c r="M29" s="33"/>
      <c r="N29" s="33"/>
      <c r="O29" s="33"/>
      <c r="P29" s="33"/>
      <c r="Q29" s="33"/>
      <c r="R29" s="33"/>
      <c r="S29" s="40"/>
      <c r="T29" s="40"/>
      <c r="U29" s="34"/>
      <c r="V29" s="43"/>
      <c r="W29" s="24"/>
    </row>
  </sheetData>
  <mergeCells count="8">
    <mergeCell ref="C28:E28"/>
    <mergeCell ref="C29:E29"/>
    <mergeCell ref="B1:R1"/>
    <mergeCell ref="G2:H2"/>
    <mergeCell ref="L2:M2"/>
    <mergeCell ref="P2:Q2"/>
    <mergeCell ref="C27:E27"/>
    <mergeCell ref="C2:D2"/>
  </mergeCells>
  <conditionalFormatting sqref="U5:U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2017_18 farbig</vt:lpstr>
      <vt:lpstr>2017_18 schwarz-weiß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2016-05-15T11:58:14Z</dcterms:created>
  <dcterms:modified xsi:type="dcterms:W3CDTF">2018-03-12T02:36:28Z</dcterms:modified>
</cp:coreProperties>
</file>